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\\fs\pke\320130\022\土木科\０土木共通\04 生徒行事\00ものづくりコンテスト\R07　全国ものコン\R7　全国大会課題訂正　全工協提出PDF\"/>
    </mc:Choice>
  </mc:AlternateContent>
  <bookViews>
    <workbookView xWindow="0" yWindow="0" windowWidth="20496" windowHeight="8832" tabRatio="769"/>
  </bookViews>
  <sheets>
    <sheet name="①野帳（入力）" sheetId="12" r:id="rId1"/>
    <sheet name="②計算書" sheetId="4" r:id="rId2"/>
  </sheets>
  <definedNames>
    <definedName name="_xlnm.Print_Area" localSheetId="0">'①野帳（入力）'!$B$2:$AN$37</definedName>
    <definedName name="_xlnm.Print_Area" localSheetId="1">②計算書!$B$2:$BK$43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<sst xmlns="http://schemas.openxmlformats.org/spreadsheetml/2006/main" count="220" uniqueCount="125">
  <si>
    <t>方位角</t>
    <rPh sb="0" eb="2">
      <t>ホウイ</t>
    </rPh>
    <rPh sb="2" eb="3">
      <t>カク</t>
    </rPh>
    <phoneticPr fontId="2"/>
  </si>
  <si>
    <t>調整量</t>
    <rPh sb="0" eb="2">
      <t>チョウセイ</t>
    </rPh>
    <rPh sb="2" eb="3">
      <t>リョウ</t>
    </rPh>
    <phoneticPr fontId="2"/>
  </si>
  <si>
    <t>測点</t>
    <rPh sb="0" eb="1">
      <t>ソク</t>
    </rPh>
    <rPh sb="1" eb="2">
      <t>テン</t>
    </rPh>
    <phoneticPr fontId="2"/>
  </si>
  <si>
    <t>計</t>
    <rPh sb="0" eb="1">
      <t>ケイ</t>
    </rPh>
    <phoneticPr fontId="2"/>
  </si>
  <si>
    <t>１．観測角度</t>
    <rPh sb="2" eb="4">
      <t>カンソク</t>
    </rPh>
    <rPh sb="4" eb="6">
      <t>カクド</t>
    </rPh>
    <phoneticPr fontId="2"/>
  </si>
  <si>
    <t>２．観測距離</t>
    <rPh sb="2" eb="4">
      <t>カンソク</t>
    </rPh>
    <rPh sb="4" eb="6">
      <t>キョリ</t>
    </rPh>
    <phoneticPr fontId="2"/>
  </si>
  <si>
    <t>望遠鏡</t>
    <rPh sb="0" eb="3">
      <t>ボウエンキョウ</t>
    </rPh>
    <phoneticPr fontId="2"/>
  </si>
  <si>
    <t>視準点</t>
    <rPh sb="0" eb="1">
      <t>シ</t>
    </rPh>
    <rPh sb="1" eb="2">
      <t>ジュン</t>
    </rPh>
    <rPh sb="2" eb="3">
      <t>テン</t>
    </rPh>
    <phoneticPr fontId="2"/>
  </si>
  <si>
    <t>観測角</t>
    <rPh sb="0" eb="2">
      <t>カンソク</t>
    </rPh>
    <rPh sb="2" eb="3">
      <t>カク</t>
    </rPh>
    <phoneticPr fontId="2"/>
  </si>
  <si>
    <t>測定角度</t>
    <rPh sb="0" eb="2">
      <t>ソクテイ</t>
    </rPh>
    <rPh sb="2" eb="4">
      <t>カクド</t>
    </rPh>
    <phoneticPr fontId="2"/>
  </si>
  <si>
    <t>平均角</t>
    <rPh sb="0" eb="2">
      <t>ヘイキン</t>
    </rPh>
    <rPh sb="2" eb="3">
      <t>カド</t>
    </rPh>
    <phoneticPr fontId="2"/>
  </si>
  <si>
    <t>調整角</t>
    <rPh sb="0" eb="2">
      <t>チョウセイ</t>
    </rPh>
    <rPh sb="2" eb="3">
      <t>カク</t>
    </rPh>
    <phoneticPr fontId="2"/>
  </si>
  <si>
    <t>観測距離
(ｍ)</t>
    <rPh sb="0" eb="2">
      <t>カンソク</t>
    </rPh>
    <rPh sb="2" eb="4">
      <t>キョリ</t>
    </rPh>
    <phoneticPr fontId="2"/>
  </si>
  <si>
    <t>正</t>
    <rPh sb="0" eb="1">
      <t>セイ</t>
    </rPh>
    <phoneticPr fontId="2"/>
  </si>
  <si>
    <t>北</t>
    <rPh sb="0" eb="1">
      <t>キタ</t>
    </rPh>
    <phoneticPr fontId="2"/>
  </si>
  <si>
    <t>Ｃ</t>
    <phoneticPr fontId="2"/>
  </si>
  <si>
    <t>Ｄ</t>
    <phoneticPr fontId="2"/>
  </si>
  <si>
    <t>Ｅ</t>
    <phoneticPr fontId="2"/>
  </si>
  <si>
    <t>Ａ</t>
    <phoneticPr fontId="2"/>
  </si>
  <si>
    <t>Ｂ</t>
    <phoneticPr fontId="2"/>
  </si>
  <si>
    <t>－</t>
    <phoneticPr fontId="2"/>
  </si>
  <si>
    <t>Ｂ</t>
    <phoneticPr fontId="2"/>
  </si>
  <si>
    <t>Ｃ</t>
    <phoneticPr fontId="2"/>
  </si>
  <si>
    <t>Ｄ</t>
    <phoneticPr fontId="2"/>
  </si>
  <si>
    <t>測線</t>
    <rPh sb="0" eb="1">
      <t>ソク</t>
    </rPh>
    <rPh sb="1" eb="2">
      <t>セン</t>
    </rPh>
    <phoneticPr fontId="2"/>
  </si>
  <si>
    <t>平均距離
(ｍ)</t>
    <rPh sb="0" eb="2">
      <t>ヘイキン</t>
    </rPh>
    <rPh sb="2" eb="4">
      <t>キョリ</t>
    </rPh>
    <phoneticPr fontId="2"/>
  </si>
  <si>
    <t>ＡＢ</t>
    <phoneticPr fontId="2"/>
  </si>
  <si>
    <t>ＢＣ</t>
    <phoneticPr fontId="2"/>
  </si>
  <si>
    <t>ＣＤ</t>
    <phoneticPr fontId="2"/>
  </si>
  <si>
    <t>ＤＥ</t>
    <phoneticPr fontId="2"/>
  </si>
  <si>
    <t>ＥＡ</t>
    <phoneticPr fontId="2"/>
  </si>
  <si>
    <t>－</t>
    <phoneticPr fontId="2"/>
  </si>
  <si>
    <t>反</t>
    <rPh sb="0" eb="1">
      <t>ハン</t>
    </rPh>
    <phoneticPr fontId="2"/>
  </si>
  <si>
    <t>E</t>
    <phoneticPr fontId="2"/>
  </si>
  <si>
    <t>計</t>
    <phoneticPr fontId="2"/>
  </si>
  <si>
    <t>B</t>
    <phoneticPr fontId="2"/>
  </si>
  <si>
    <t>C</t>
    <phoneticPr fontId="2"/>
  </si>
  <si>
    <t>D</t>
    <phoneticPr fontId="2"/>
  </si>
  <si>
    <t>３．緯距・経距、トラバースの調整計算</t>
    <rPh sb="2" eb="3">
      <t>イ</t>
    </rPh>
    <rPh sb="3" eb="4">
      <t>キョ</t>
    </rPh>
    <rPh sb="5" eb="6">
      <t>ケイ</t>
    </rPh>
    <rPh sb="6" eb="7">
      <t>キョ</t>
    </rPh>
    <rPh sb="14" eb="16">
      <t>チョウセイ</t>
    </rPh>
    <rPh sb="16" eb="18">
      <t>ケイサン</t>
    </rPh>
    <phoneticPr fontId="2"/>
  </si>
  <si>
    <t>分</t>
    <rPh sb="0" eb="1">
      <t>フン</t>
    </rPh>
    <phoneticPr fontId="9"/>
  </si>
  <si>
    <t>秒</t>
    <rPh sb="0" eb="1">
      <t>ビョウ</t>
    </rPh>
    <phoneticPr fontId="9"/>
  </si>
  <si>
    <t>測点</t>
    <rPh sb="0" eb="2">
      <t>ソクテン</t>
    </rPh>
    <phoneticPr fontId="9"/>
  </si>
  <si>
    <t>望遠鏡</t>
    <rPh sb="0" eb="3">
      <t>ボウエンキョウ</t>
    </rPh>
    <phoneticPr fontId="9"/>
  </si>
  <si>
    <t>視準点</t>
    <rPh sb="0" eb="2">
      <t>シジュン</t>
    </rPh>
    <rPh sb="2" eb="3">
      <t>テン</t>
    </rPh>
    <phoneticPr fontId="9"/>
  </si>
  <si>
    <t>観測角</t>
    <rPh sb="0" eb="2">
      <t>カンソク</t>
    </rPh>
    <rPh sb="2" eb="3">
      <t>カク</t>
    </rPh>
    <phoneticPr fontId="9"/>
  </si>
  <si>
    <t>観測距離（ｍ）</t>
    <rPh sb="0" eb="2">
      <t>カンソク</t>
    </rPh>
    <rPh sb="2" eb="4">
      <t>キョリ</t>
    </rPh>
    <phoneticPr fontId="9"/>
  </si>
  <si>
    <t>学校名</t>
    <rPh sb="0" eb="3">
      <t>ガッコウメイ</t>
    </rPh>
    <phoneticPr fontId="9"/>
  </si>
  <si>
    <t>観測日</t>
    <rPh sb="0" eb="3">
      <t>カンソクビ</t>
    </rPh>
    <phoneticPr fontId="9"/>
  </si>
  <si>
    <t>競技時間</t>
    <rPh sb="0" eb="2">
      <t>キョウギ</t>
    </rPh>
    <rPh sb="2" eb="4">
      <t>ジカン</t>
    </rPh>
    <phoneticPr fontId="9"/>
  </si>
  <si>
    <t>野　帳</t>
    <rPh sb="0" eb="1">
      <t>ヤ</t>
    </rPh>
    <rPh sb="2" eb="3">
      <t>チョウ</t>
    </rPh>
    <phoneticPr fontId="9"/>
  </si>
  <si>
    <t>緯距　Ｌ
　(ｍ)</t>
    <phoneticPr fontId="2"/>
  </si>
  <si>
    <t>調整緯距
（ｍ）</t>
    <phoneticPr fontId="2"/>
  </si>
  <si>
    <t>調整量（ｍ）</t>
    <rPh sb="0" eb="2">
      <t>チョウセイ</t>
    </rPh>
    <rPh sb="2" eb="3">
      <t>リョウ</t>
    </rPh>
    <phoneticPr fontId="2"/>
  </si>
  <si>
    <t>緯距</t>
    <rPh sb="0" eb="1">
      <t>イ</t>
    </rPh>
    <rPh sb="1" eb="2">
      <t>キョ</t>
    </rPh>
    <phoneticPr fontId="2"/>
  </si>
  <si>
    <t>経距</t>
    <rPh sb="0" eb="1">
      <t>ヘ</t>
    </rPh>
    <rPh sb="1" eb="2">
      <t>キョ</t>
    </rPh>
    <phoneticPr fontId="2"/>
  </si>
  <si>
    <t>調整経距
（ｍ）</t>
    <rPh sb="2" eb="3">
      <t>キョウ</t>
    </rPh>
    <rPh sb="3" eb="4">
      <t>キョ</t>
    </rPh>
    <phoneticPr fontId="2"/>
  </si>
  <si>
    <t>測点</t>
    <rPh sb="0" eb="2">
      <t>ソクテン</t>
    </rPh>
    <phoneticPr fontId="2"/>
  </si>
  <si>
    <t>合緯距　Ｘ
（ｍ）</t>
    <rPh sb="0" eb="1">
      <t>ア</t>
    </rPh>
    <rPh sb="1" eb="2">
      <t>イ</t>
    </rPh>
    <rPh sb="2" eb="3">
      <t>キョ</t>
    </rPh>
    <phoneticPr fontId="2"/>
  </si>
  <si>
    <t>合経距　Y
（ｍ）</t>
    <rPh sb="0" eb="1">
      <t>ア</t>
    </rPh>
    <rPh sb="1" eb="2">
      <t>ヘ</t>
    </rPh>
    <rPh sb="2" eb="3">
      <t>キョ</t>
    </rPh>
    <phoneticPr fontId="2"/>
  </si>
  <si>
    <t>計算日</t>
    <rPh sb="0" eb="2">
      <t>ケイサン</t>
    </rPh>
    <rPh sb="2" eb="3">
      <t>ヒ</t>
    </rPh>
    <phoneticPr fontId="2"/>
  </si>
  <si>
    <t>学校名</t>
    <rPh sb="0" eb="2">
      <t>ガッコウ</t>
    </rPh>
    <rPh sb="2" eb="3">
      <t>メイ</t>
    </rPh>
    <phoneticPr fontId="2"/>
  </si>
  <si>
    <t>選手名</t>
    <phoneticPr fontId="2"/>
  </si>
  <si>
    <t>競技時間</t>
    <rPh sb="0" eb="2">
      <t>キョウギ</t>
    </rPh>
    <rPh sb="2" eb="4">
      <t>ジカン</t>
    </rPh>
    <phoneticPr fontId="2"/>
  </si>
  <si>
    <t>検</t>
    <rPh sb="0" eb="1">
      <t>ケン</t>
    </rPh>
    <phoneticPr fontId="2"/>
  </si>
  <si>
    <t>計算書</t>
    <rPh sb="0" eb="3">
      <t>ケイサンショ</t>
    </rPh>
    <phoneticPr fontId="2"/>
  </si>
  <si>
    <t>４．閉合誤差・閉合比</t>
    <rPh sb="2" eb="4">
      <t>ヘイゴウ</t>
    </rPh>
    <rPh sb="4" eb="6">
      <t>ゴサ</t>
    </rPh>
    <rPh sb="7" eb="9">
      <t>ヘイゴウ</t>
    </rPh>
    <rPh sb="9" eb="10">
      <t>ヒ</t>
    </rPh>
    <phoneticPr fontId="2"/>
  </si>
  <si>
    <t>閉合比</t>
    <rPh sb="0" eb="2">
      <t>ヘイゴウ</t>
    </rPh>
    <rPh sb="2" eb="3">
      <t>ヒ</t>
    </rPh>
    <phoneticPr fontId="2"/>
  </si>
  <si>
    <t>A</t>
  </si>
  <si>
    <t>正</t>
    <rPh sb="0" eb="1">
      <t>セイ</t>
    </rPh>
    <phoneticPr fontId="9"/>
  </si>
  <si>
    <t>B</t>
  </si>
  <si>
    <t>E</t>
  </si>
  <si>
    <t>反</t>
    <rPh sb="0" eb="1">
      <t>ハン</t>
    </rPh>
    <phoneticPr fontId="9"/>
  </si>
  <si>
    <t>C</t>
  </si>
  <si>
    <t>D</t>
  </si>
  <si>
    <t>経距　Ｄ
　(ｍ)</t>
    <phoneticPr fontId="2"/>
  </si>
  <si>
    <t>観測角秒数</t>
    <rPh sb="0" eb="2">
      <t>カンソク</t>
    </rPh>
    <rPh sb="2" eb="3">
      <t>カク</t>
    </rPh>
    <rPh sb="3" eb="4">
      <t>ビョウ</t>
    </rPh>
    <rPh sb="4" eb="5">
      <t>スウ</t>
    </rPh>
    <phoneticPr fontId="2"/>
  </si>
  <si>
    <t>測定角秒数</t>
    <rPh sb="0" eb="2">
      <t>ソクテイ</t>
    </rPh>
    <rPh sb="2" eb="3">
      <t>カク</t>
    </rPh>
    <rPh sb="3" eb="4">
      <t>ビョウ</t>
    </rPh>
    <rPh sb="4" eb="5">
      <t>スウ</t>
    </rPh>
    <phoneticPr fontId="2"/>
  </si>
  <si>
    <t>平均角秒数</t>
    <rPh sb="0" eb="2">
      <t>ヘイキン</t>
    </rPh>
    <rPh sb="2" eb="3">
      <t>カク</t>
    </rPh>
    <rPh sb="3" eb="4">
      <t>ビョウ</t>
    </rPh>
    <rPh sb="4" eb="5">
      <t>スウ</t>
    </rPh>
    <phoneticPr fontId="2"/>
  </si>
  <si>
    <t>RANK</t>
    <phoneticPr fontId="2"/>
  </si>
  <si>
    <t>A</t>
    <phoneticPr fontId="2"/>
  </si>
  <si>
    <t>sum</t>
    <phoneticPr fontId="2"/>
  </si>
  <si>
    <t>調整量</t>
    <rPh sb="0" eb="2">
      <t>チョウセイ</t>
    </rPh>
    <rPh sb="2" eb="3">
      <t>リョウ</t>
    </rPh>
    <phoneticPr fontId="2"/>
  </si>
  <si>
    <t>B</t>
    <phoneticPr fontId="2"/>
  </si>
  <si>
    <t>C</t>
    <phoneticPr fontId="2"/>
  </si>
  <si>
    <t>D</t>
    <phoneticPr fontId="2"/>
  </si>
  <si>
    <t>E</t>
    <phoneticPr fontId="2"/>
  </si>
  <si>
    <t>調整角秒数</t>
    <rPh sb="0" eb="2">
      <t>チョウセイ</t>
    </rPh>
    <rPh sb="2" eb="3">
      <t>カク</t>
    </rPh>
    <rPh sb="3" eb="4">
      <t>ビョウ</t>
    </rPh>
    <rPh sb="4" eb="5">
      <t>スウ</t>
    </rPh>
    <phoneticPr fontId="2"/>
  </si>
  <si>
    <t>★調整量</t>
    <rPh sb="1" eb="3">
      <t>チョウセイ</t>
    </rPh>
    <rPh sb="3" eb="4">
      <t>リョウ</t>
    </rPh>
    <phoneticPr fontId="2"/>
  </si>
  <si>
    <t>☆調整量</t>
    <rPh sb="1" eb="3">
      <t>チョウセイ</t>
    </rPh>
    <rPh sb="3" eb="4">
      <t>リョウ</t>
    </rPh>
    <phoneticPr fontId="2"/>
  </si>
  <si>
    <t>調整☆→★</t>
    <rPh sb="0" eb="2">
      <t>チョウセイ</t>
    </rPh>
    <phoneticPr fontId="2"/>
  </si>
  <si>
    <t>∑Ｌ</t>
    <phoneticPr fontId="2"/>
  </si>
  <si>
    <t>∑D</t>
    <phoneticPr fontId="2"/>
  </si>
  <si>
    <t>方位角元</t>
    <rPh sb="0" eb="2">
      <t>ホウイ</t>
    </rPh>
    <rPh sb="2" eb="3">
      <t>カク</t>
    </rPh>
    <rPh sb="3" eb="4">
      <t>モト</t>
    </rPh>
    <phoneticPr fontId="2"/>
  </si>
  <si>
    <t>方位角修正</t>
    <rPh sb="0" eb="2">
      <t>ホウイ</t>
    </rPh>
    <rPh sb="2" eb="3">
      <t>カク</t>
    </rPh>
    <rPh sb="3" eb="5">
      <t>シュウセイ</t>
    </rPh>
    <phoneticPr fontId="2"/>
  </si>
  <si>
    <t>cos</t>
    <phoneticPr fontId="2"/>
  </si>
  <si>
    <t>上捨</t>
    <phoneticPr fontId="2"/>
  </si>
  <si>
    <t>ABS</t>
    <phoneticPr fontId="2"/>
  </si>
  <si>
    <t>L</t>
    <phoneticPr fontId="2"/>
  </si>
  <si>
    <t>D</t>
    <phoneticPr fontId="2"/>
  </si>
  <si>
    <t>N</t>
    <phoneticPr fontId="9"/>
  </si>
  <si>
    <t>グループ</t>
    <phoneticPr fontId="2"/>
  </si>
  <si>
    <t>　選手Ⅰ（A点観測手）</t>
    <rPh sb="1" eb="3">
      <t>センシュ</t>
    </rPh>
    <phoneticPr fontId="9"/>
  </si>
  <si>
    <t>　選手Ⅱ（Ｂ・Ｃ点観測手）</t>
    <rPh sb="1" eb="3">
      <t>センシュ</t>
    </rPh>
    <phoneticPr fontId="9"/>
  </si>
  <si>
    <t>　選手Ⅲ（Ｄ・Ｅ点観測手）</t>
    <rPh sb="1" eb="3">
      <t>センシュ</t>
    </rPh>
    <phoneticPr fontId="9"/>
  </si>
  <si>
    <t>観測結果</t>
    <rPh sb="0" eb="2">
      <t>カンソク</t>
    </rPh>
    <rPh sb="2" eb="4">
      <t>ケッカ</t>
    </rPh>
    <phoneticPr fontId="9"/>
  </si>
  <si>
    <t>AB</t>
    <phoneticPr fontId="2"/>
  </si>
  <si>
    <t>BC</t>
    <phoneticPr fontId="2"/>
  </si>
  <si>
    <t>CD</t>
    <phoneticPr fontId="2"/>
  </si>
  <si>
    <t>DE</t>
    <phoneticPr fontId="2"/>
  </si>
  <si>
    <t>EA</t>
    <phoneticPr fontId="2"/>
  </si>
  <si>
    <t>閉合誤差（ｍ）</t>
    <rPh sb="0" eb="2">
      <t>ヘイゴウ</t>
    </rPh>
    <rPh sb="2" eb="4">
      <t>ゴサ</t>
    </rPh>
    <phoneticPr fontId="2"/>
  </si>
  <si>
    <t>分</t>
    <rPh sb="0" eb="1">
      <t>フン</t>
    </rPh>
    <phoneticPr fontId="2"/>
  </si>
  <si>
    <t>秒</t>
    <rPh sb="0" eb="1">
      <t>ビョウ</t>
    </rPh>
    <phoneticPr fontId="2"/>
  </si>
  <si>
    <t>測点の概略図例</t>
    <rPh sb="0" eb="2">
      <t>ソクテン</t>
    </rPh>
    <rPh sb="3" eb="6">
      <t>ガイリャクズ</t>
    </rPh>
    <rPh sb="6" eb="7">
      <t>レイ</t>
    </rPh>
    <phoneticPr fontId="9"/>
  </si>
  <si>
    <t>°</t>
    <phoneticPr fontId="2"/>
  </si>
  <si>
    <t>′</t>
    <phoneticPr fontId="2"/>
  </si>
  <si>
    <t>″</t>
    <phoneticPr fontId="2"/>
  </si>
  <si>
    <t>－</t>
    <phoneticPr fontId="2"/>
  </si>
  <si>
    <t>審判員</t>
    <rPh sb="0" eb="3">
      <t>シンパンイン</t>
    </rPh>
    <phoneticPr fontId="9"/>
  </si>
  <si>
    <t>審判員</t>
    <rPh sb="0" eb="3">
      <t>シンパンイン</t>
    </rPh>
    <phoneticPr fontId="2"/>
  </si>
  <si>
    <t>第２５回高校生ものづくりコンテスト全国大会　測量部門</t>
    <rPh sb="0" eb="1">
      <t>ダイ</t>
    </rPh>
    <rPh sb="3" eb="4">
      <t>カイ</t>
    </rPh>
    <rPh sb="4" eb="7">
      <t>コウコウセイ</t>
    </rPh>
    <rPh sb="17" eb="19">
      <t>ゼンコク</t>
    </rPh>
    <rPh sb="19" eb="21">
      <t>タイカイ</t>
    </rPh>
    <rPh sb="22" eb="24">
      <t>ソクリョウ</t>
    </rPh>
    <rPh sb="24" eb="26">
      <t>ブモン</t>
    </rPh>
    <phoneticPr fontId="2"/>
  </si>
  <si>
    <t>コース色</t>
    <rPh sb="3" eb="4">
      <t>イロ</t>
    </rPh>
    <phoneticPr fontId="2"/>
  </si>
  <si>
    <t>コース色</t>
    <rPh sb="3" eb="4">
      <t>イロ</t>
    </rPh>
    <phoneticPr fontId="2"/>
  </si>
  <si>
    <t>令和         　　　年　　　　　　月　　　　　　　日</t>
    <rPh sb="0" eb="2">
      <t>レイワ</t>
    </rPh>
    <rPh sb="14" eb="15">
      <t>ネン</t>
    </rPh>
    <rPh sb="21" eb="22">
      <t>ツキ</t>
    </rPh>
    <rPh sb="29" eb="30">
      <t>ヒ</t>
    </rPh>
    <phoneticPr fontId="2"/>
  </si>
  <si>
    <t>令和         　　　年　　　　　　月　　　　　　　日</t>
    <rPh sb="0" eb="2">
      <t>レイワ</t>
    </rPh>
    <rPh sb="14" eb="15">
      <t>ネン</t>
    </rPh>
    <rPh sb="21" eb="22">
      <t>ガツ</t>
    </rPh>
    <rPh sb="29" eb="30">
      <t>ヒ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</si>
</sst>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0.000_ "/>
    <numFmt numFmtId="177" formatCode="0.000"/>
    <numFmt numFmtId="178" formatCode="General\T"/>
    <numFmt numFmtId="179" formatCode="0.0000"/>
    <numFmt numFmtId="180" formatCode="[&lt;0]\-0.###;[&gt;0]\+0.###;0.000"/>
    <numFmt numFmtId="181" formatCode="General\″"/>
    <numFmt numFmtId="182" formatCode="General\°"/>
    <numFmt numFmtId="183" formatCode="[&lt;0]\-0.000;0.000"/>
    <numFmt numFmtId="184" formatCode="[&lt;0]\-0.000;[&gt;0]\+0.000;0.000"/>
    <numFmt numFmtId="185" formatCode="0_ "/>
    <numFmt numFmtId="186" formatCode="[&lt;0]\-00;00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24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6"/>
      <name val="ＭＳ 明朝"/>
      <family val="1"/>
      <charset val="128"/>
    </font>
    <font>
      <b/>
      <sz val="28"/>
      <name val="ＭＳ Ｐゴシック"/>
      <family val="3"/>
      <charset val="128"/>
    </font>
    <font>
      <sz val="28"/>
      <name val="ＭＳ Ｐゴシック"/>
      <family val="3"/>
      <charset val="128"/>
    </font>
    <font>
      <b/>
      <sz val="16"/>
      <name val="メイリオ"/>
      <family val="3"/>
      <charset val="128"/>
    </font>
    <font>
      <sz val="12"/>
      <name val="ＭＳ ゴシック"/>
      <family val="3"/>
      <charset val="128"/>
    </font>
    <font>
      <b/>
      <sz val="16"/>
      <name val="ＭＳ Ｐゴシック"/>
      <family val="3"/>
      <charset val="128"/>
    </font>
    <font>
      <b/>
      <i/>
      <sz val="18"/>
      <name val="ＭＳ Ｐゴシック"/>
      <family val="3"/>
      <charset val="128"/>
    </font>
    <font>
      <b/>
      <i/>
      <sz val="20"/>
      <name val="ＭＳ Ｐゴシック"/>
      <family val="3"/>
      <charset val="128"/>
    </font>
    <font>
      <b/>
      <i/>
      <sz val="18"/>
      <color theme="1"/>
      <name val="ＭＳ Ｐゴシック"/>
      <family val="3"/>
      <charset val="128"/>
    </font>
    <font>
      <sz val="18"/>
      <name val="ＤＦ特太ゴシック体"/>
      <family val="3"/>
      <charset val="128"/>
    </font>
    <font>
      <sz val="16"/>
      <name val="ＤＦ特太ゴシック体"/>
      <family val="3"/>
      <charset val="128"/>
    </font>
    <font>
      <b/>
      <sz val="20"/>
      <name val="ＭＳ Ｐゴシック"/>
      <family val="3"/>
      <charset val="128"/>
    </font>
    <font>
      <sz val="20"/>
      <name val="ＤＦ特太ゴシック体"/>
      <family val="3"/>
      <charset val="128"/>
    </font>
    <font>
      <sz val="18"/>
      <name val="ＭＳ 明朝"/>
      <family val="1"/>
      <charset val="128"/>
    </font>
    <font>
      <sz val="28"/>
      <name val="ＤＦ特太ゴシック体"/>
      <family val="3"/>
      <charset val="128"/>
    </font>
    <font>
      <b/>
      <i/>
      <sz val="22"/>
      <name val="ＭＳ Ｐゴシック"/>
      <family val="3"/>
      <charset val="128"/>
    </font>
    <font>
      <sz val="22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0" fillId="0" borderId="0"/>
  </cellStyleXfs>
  <cellXfs count="5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Border="1" applyAlignment="1">
      <alignment vertical="center"/>
    </xf>
    <xf numFmtId="0" fontId="1" fillId="0" borderId="0" xfId="1" applyFont="1" applyAlignment="1" applyProtection="1">
      <alignment vertical="center"/>
    </xf>
    <xf numFmtId="0" fontId="1" fillId="0" borderId="0" xfId="1" applyFont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top"/>
    </xf>
    <xf numFmtId="0" fontId="6" fillId="0" borderId="0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top"/>
    </xf>
    <xf numFmtId="177" fontId="5" fillId="0" borderId="0" xfId="0" quotePrefix="1" applyNumberFormat="1" applyFont="1" applyBorder="1" applyAlignment="1">
      <alignment vertical="center"/>
    </xf>
    <xf numFmtId="49" fontId="5" fillId="0" borderId="0" xfId="0" quotePrefix="1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" fillId="0" borderId="0" xfId="1" applyFont="1" applyAlignment="1" applyProtection="1">
      <alignment vertical="center"/>
    </xf>
    <xf numFmtId="0" fontId="0" fillId="0" borderId="0" xfId="0">
      <alignment vertical="center"/>
    </xf>
    <xf numFmtId="0" fontId="11" fillId="0" borderId="0" xfId="1" applyFont="1" applyAlignment="1" applyProtection="1">
      <alignment vertical="center"/>
    </xf>
    <xf numFmtId="0" fontId="12" fillId="0" borderId="0" xfId="1" applyFont="1" applyAlignment="1" applyProtection="1">
      <alignment vertical="center"/>
    </xf>
    <xf numFmtId="0" fontId="1" fillId="0" borderId="0" xfId="1" applyFont="1" applyBorder="1" applyAlignment="1" applyProtection="1">
      <alignment vertical="center"/>
    </xf>
    <xf numFmtId="176" fontId="11" fillId="0" borderId="0" xfId="1" applyNumberFormat="1" applyFont="1" applyAlignment="1" applyProtection="1">
      <alignment vertical="center"/>
    </xf>
    <xf numFmtId="0" fontId="6" fillId="0" borderId="0" xfId="1" applyFont="1" applyBorder="1" applyAlignment="1" applyProtection="1">
      <alignment horizontal="center" vertical="center"/>
    </xf>
    <xf numFmtId="0" fontId="11" fillId="0" borderId="0" xfId="1" applyFont="1" applyBorder="1" applyAlignment="1" applyProtection="1">
      <alignment horizontal="center" vertical="center"/>
    </xf>
    <xf numFmtId="0" fontId="11" fillId="0" borderId="0" xfId="1" applyFont="1" applyAlignment="1" applyProtection="1">
      <alignment horizontal="center" vertical="center"/>
    </xf>
    <xf numFmtId="0" fontId="11" fillId="0" borderId="0" xfId="1" quotePrefix="1" applyFont="1" applyBorder="1" applyAlignment="1" applyProtection="1">
      <alignment horizontal="center" vertical="center"/>
      <protection locked="0"/>
    </xf>
    <xf numFmtId="0" fontId="3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16" fillId="0" borderId="17" xfId="1" applyFont="1" applyBorder="1" applyAlignment="1" applyProtection="1">
      <alignment vertical="center"/>
    </xf>
    <xf numFmtId="0" fontId="23" fillId="0" borderId="0" xfId="1" applyFont="1" applyAlignment="1" applyProtection="1">
      <alignment vertical="center"/>
    </xf>
    <xf numFmtId="180" fontId="4" fillId="0" borderId="0" xfId="0" applyNumberFormat="1" applyFont="1" applyBorder="1" applyAlignment="1">
      <alignment vertical="center"/>
    </xf>
    <xf numFmtId="0" fontId="5" fillId="0" borderId="15" xfId="0" applyFont="1" applyBorder="1">
      <alignment vertical="center"/>
    </xf>
    <xf numFmtId="0" fontId="22" fillId="0" borderId="0" xfId="0" applyFont="1">
      <alignment vertical="center"/>
    </xf>
    <xf numFmtId="0" fontId="22" fillId="0" borderId="0" xfId="0" applyFont="1" applyAlignment="1">
      <alignment horizontal="left" vertical="center"/>
    </xf>
    <xf numFmtId="0" fontId="7" fillId="0" borderId="16" xfId="0" applyFont="1" applyBorder="1">
      <alignment vertical="center"/>
    </xf>
    <xf numFmtId="0" fontId="27" fillId="0" borderId="0" xfId="0" applyFont="1" applyAlignment="1">
      <alignment vertical="center"/>
    </xf>
    <xf numFmtId="0" fontId="5" fillId="0" borderId="10" xfId="0" applyFont="1" applyBorder="1">
      <alignment vertical="center"/>
    </xf>
    <xf numFmtId="179" fontId="5" fillId="0" borderId="0" xfId="0" applyNumberFormat="1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177" fontId="5" fillId="0" borderId="0" xfId="0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0" fontId="5" fillId="0" borderId="7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183" fontId="7" fillId="0" borderId="36" xfId="0" applyNumberFormat="1" applyFont="1" applyBorder="1" applyAlignment="1">
      <alignment vertical="center"/>
    </xf>
    <xf numFmtId="184" fontId="5" fillId="0" borderId="0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186" fontId="7" fillId="0" borderId="109" xfId="0" applyNumberFormat="1" applyFont="1" applyBorder="1">
      <alignment vertical="center"/>
    </xf>
    <xf numFmtId="186" fontId="7" fillId="0" borderId="110" xfId="0" applyNumberFormat="1" applyFont="1" applyBorder="1">
      <alignment vertical="center"/>
    </xf>
    <xf numFmtId="186" fontId="7" fillId="0" borderId="16" xfId="0" applyNumberFormat="1" applyFont="1" applyBorder="1">
      <alignment vertical="center"/>
    </xf>
    <xf numFmtId="186" fontId="7" fillId="0" borderId="38" xfId="0" applyNumberFormat="1" applyFont="1" applyBorder="1">
      <alignment vertical="center"/>
    </xf>
    <xf numFmtId="186" fontId="7" fillId="0" borderId="107" xfId="0" applyNumberFormat="1" applyFont="1" applyBorder="1" applyAlignment="1">
      <alignment horizontal="center" vertical="center"/>
    </xf>
    <xf numFmtId="186" fontId="7" fillId="0" borderId="108" xfId="0" applyNumberFormat="1" applyFont="1" applyBorder="1" applyAlignment="1">
      <alignment vertical="center"/>
    </xf>
    <xf numFmtId="186" fontId="7" fillId="0" borderId="32" xfId="0" applyNumberFormat="1" applyFont="1" applyBorder="1" applyAlignment="1">
      <alignment horizontal="center" vertical="center"/>
    </xf>
    <xf numFmtId="186" fontId="7" fillId="0" borderId="39" xfId="0" applyNumberFormat="1" applyFont="1" applyBorder="1" applyAlignment="1">
      <alignment vertical="center"/>
    </xf>
    <xf numFmtId="186" fontId="7" fillId="0" borderId="111" xfId="0" applyNumberFormat="1" applyFont="1" applyBorder="1" applyAlignment="1">
      <alignment horizontal="center" vertical="center"/>
    </xf>
    <xf numFmtId="186" fontId="7" fillId="0" borderId="112" xfId="0" applyNumberFormat="1" applyFont="1" applyBorder="1" applyAlignment="1">
      <alignment vertical="center"/>
    </xf>
    <xf numFmtId="186" fontId="7" fillId="0" borderId="36" xfId="0" applyNumberFormat="1" applyFont="1" applyBorder="1" applyAlignment="1">
      <alignment horizontal="center" vertical="center"/>
    </xf>
    <xf numFmtId="186" fontId="7" fillId="0" borderId="41" xfId="0" applyNumberFormat="1" applyFont="1" applyBorder="1" applyAlignment="1">
      <alignment vertical="center"/>
    </xf>
    <xf numFmtId="0" fontId="7" fillId="0" borderId="31" xfId="0" applyNumberFormat="1" applyFont="1" applyBorder="1" applyAlignment="1">
      <alignment horizontal="right" vertical="center"/>
    </xf>
    <xf numFmtId="0" fontId="7" fillId="0" borderId="32" xfId="0" applyNumberFormat="1" applyFont="1" applyBorder="1" applyAlignment="1">
      <alignment horizontal="right" vertical="center"/>
    </xf>
    <xf numFmtId="0" fontId="7" fillId="0" borderId="32" xfId="0" applyNumberFormat="1" applyFont="1" applyBorder="1" applyAlignment="1">
      <alignment vertical="center"/>
    </xf>
    <xf numFmtId="0" fontId="7" fillId="0" borderId="16" xfId="0" applyNumberFormat="1" applyFont="1" applyBorder="1">
      <alignment vertical="center"/>
    </xf>
    <xf numFmtId="0" fontId="7" fillId="0" borderId="40" xfId="0" applyNumberFormat="1" applyFont="1" applyBorder="1" applyAlignment="1">
      <alignment horizontal="right" vertical="center"/>
    </xf>
    <xf numFmtId="0" fontId="7" fillId="0" borderId="36" xfId="0" applyNumberFormat="1" applyFont="1" applyBorder="1" applyAlignment="1">
      <alignment horizontal="right" vertical="center"/>
    </xf>
    <xf numFmtId="0" fontId="7" fillId="0" borderId="36" xfId="0" applyNumberFormat="1" applyFont="1" applyBorder="1" applyAlignment="1">
      <alignment vertical="center"/>
    </xf>
    <xf numFmtId="0" fontId="3" fillId="0" borderId="16" xfId="1" applyFont="1" applyBorder="1" applyAlignment="1" applyProtection="1">
      <alignment horizontal="left" vertical="center"/>
    </xf>
    <xf numFmtId="0" fontId="3" fillId="0" borderId="38" xfId="1" applyFont="1" applyBorder="1" applyAlignment="1" applyProtection="1">
      <alignment horizontal="left" vertical="center"/>
    </xf>
    <xf numFmtId="0" fontId="3" fillId="0" borderId="32" xfId="1" applyFont="1" applyBorder="1" applyAlignment="1" applyProtection="1">
      <alignment horizontal="left" vertical="center"/>
    </xf>
    <xf numFmtId="0" fontId="3" fillId="0" borderId="39" xfId="1" applyFont="1" applyBorder="1" applyAlignment="1" applyProtection="1">
      <alignment horizontal="left" vertical="center"/>
    </xf>
    <xf numFmtId="0" fontId="25" fillId="0" borderId="0" xfId="0" applyFont="1" applyAlignment="1">
      <alignment horizontal="center" vertical="center"/>
    </xf>
    <xf numFmtId="0" fontId="22" fillId="0" borderId="15" xfId="1" applyFont="1" applyBorder="1" applyAlignment="1" applyProtection="1">
      <alignment horizontal="center" vertical="center"/>
    </xf>
    <xf numFmtId="0" fontId="22" fillId="0" borderId="16" xfId="1" applyFont="1" applyBorder="1" applyAlignment="1" applyProtection="1">
      <alignment horizontal="center" vertical="center"/>
    </xf>
    <xf numFmtId="0" fontId="22" fillId="0" borderId="38" xfId="1" applyFont="1" applyBorder="1" applyAlignment="1" applyProtection="1">
      <alignment horizontal="center" vertical="center"/>
    </xf>
    <xf numFmtId="0" fontId="22" fillId="0" borderId="44" xfId="1" applyFont="1" applyBorder="1" applyAlignment="1" applyProtection="1">
      <alignment horizontal="center" vertical="center"/>
    </xf>
    <xf numFmtId="0" fontId="22" fillId="0" borderId="0" xfId="1" applyFont="1" applyBorder="1" applyAlignment="1" applyProtection="1">
      <alignment horizontal="center" vertical="center"/>
    </xf>
    <xf numFmtId="0" fontId="22" fillId="0" borderId="46" xfId="1" applyFont="1" applyBorder="1" applyAlignment="1" applyProtection="1">
      <alignment horizontal="center" vertical="center"/>
    </xf>
    <xf numFmtId="0" fontId="22" fillId="0" borderId="45" xfId="1" applyFont="1" applyBorder="1" applyAlignment="1" applyProtection="1">
      <alignment horizontal="center" vertical="center"/>
    </xf>
    <xf numFmtId="0" fontId="22" fillId="0" borderId="32" xfId="1" applyFont="1" applyBorder="1" applyAlignment="1" applyProtection="1">
      <alignment horizontal="center" vertical="center"/>
    </xf>
    <xf numFmtId="0" fontId="22" fillId="0" borderId="39" xfId="1" applyFont="1" applyBorder="1" applyAlignment="1" applyProtection="1">
      <alignment horizontal="center" vertical="center"/>
    </xf>
    <xf numFmtId="0" fontId="3" fillId="0" borderId="15" xfId="1" applyFont="1" applyBorder="1" applyAlignment="1" applyProtection="1">
      <alignment horizontal="center" vertical="center"/>
    </xf>
    <xf numFmtId="0" fontId="3" fillId="0" borderId="16" xfId="1" applyFont="1" applyBorder="1" applyAlignment="1" applyProtection="1">
      <alignment horizontal="center" vertical="center"/>
    </xf>
    <xf numFmtId="0" fontId="3" fillId="0" borderId="44" xfId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3" fillId="0" borderId="45" xfId="1" applyFont="1" applyBorder="1" applyAlignment="1" applyProtection="1">
      <alignment horizontal="center" vertical="center"/>
    </xf>
    <xf numFmtId="0" fontId="3" fillId="0" borderId="32" xfId="1" applyFont="1" applyBorder="1" applyAlignment="1" applyProtection="1">
      <alignment horizontal="center" vertical="center"/>
    </xf>
    <xf numFmtId="0" fontId="19" fillId="0" borderId="30" xfId="1" applyFont="1" applyBorder="1" applyAlignment="1" applyProtection="1">
      <alignment horizontal="center" vertical="center"/>
      <protection locked="0"/>
    </xf>
    <xf numFmtId="0" fontId="19" fillId="0" borderId="12" xfId="1" applyFont="1" applyBorder="1" applyAlignment="1" applyProtection="1">
      <alignment horizontal="center" vertical="center"/>
      <protection locked="0"/>
    </xf>
    <xf numFmtId="0" fontId="19" fillId="0" borderId="78" xfId="1" applyFont="1" applyBorder="1" applyAlignment="1" applyProtection="1">
      <alignment horizontal="center" vertical="center"/>
      <protection locked="0"/>
    </xf>
    <xf numFmtId="0" fontId="19" fillId="0" borderId="27" xfId="1" applyFont="1" applyBorder="1" applyAlignment="1" applyProtection="1">
      <alignment horizontal="center" vertical="center"/>
      <protection locked="0"/>
    </xf>
    <xf numFmtId="0" fontId="19" fillId="0" borderId="10" xfId="1" applyFont="1" applyBorder="1" applyAlignment="1" applyProtection="1">
      <alignment horizontal="center" vertical="center"/>
      <protection locked="0"/>
    </xf>
    <xf numFmtId="0" fontId="19" fillId="0" borderId="79" xfId="1" applyFont="1" applyBorder="1" applyAlignment="1" applyProtection="1">
      <alignment horizontal="center" vertical="center"/>
      <protection locked="0"/>
    </xf>
    <xf numFmtId="0" fontId="19" fillId="0" borderId="24" xfId="1" applyFont="1" applyBorder="1" applyAlignment="1" applyProtection="1">
      <alignment horizontal="center" vertical="center"/>
      <protection locked="0"/>
    </xf>
    <xf numFmtId="0" fontId="19" fillId="0" borderId="9" xfId="1" applyFont="1" applyBorder="1" applyAlignment="1" applyProtection="1">
      <alignment horizontal="center" vertical="center"/>
      <protection locked="0"/>
    </xf>
    <xf numFmtId="0" fontId="19" fillId="0" borderId="80" xfId="1" applyFont="1" applyBorder="1" applyAlignment="1" applyProtection="1">
      <alignment horizontal="center" vertical="center"/>
      <protection locked="0"/>
    </xf>
    <xf numFmtId="0" fontId="24" fillId="0" borderId="56" xfId="1" applyFont="1" applyBorder="1" applyAlignment="1" applyProtection="1">
      <alignment horizontal="center" vertical="center"/>
    </xf>
    <xf numFmtId="0" fontId="24" fillId="0" borderId="12" xfId="1" applyFont="1" applyBorder="1" applyAlignment="1" applyProtection="1">
      <alignment horizontal="center" vertical="center"/>
    </xf>
    <xf numFmtId="0" fontId="24" fillId="0" borderId="57" xfId="1" applyFont="1" applyBorder="1" applyAlignment="1" applyProtection="1">
      <alignment horizontal="center" vertical="center"/>
    </xf>
    <xf numFmtId="0" fontId="24" fillId="0" borderId="10" xfId="1" applyFont="1" applyBorder="1" applyAlignment="1" applyProtection="1">
      <alignment horizontal="center" vertical="center"/>
    </xf>
    <xf numFmtId="0" fontId="24" fillId="0" borderId="54" xfId="1" applyFont="1" applyBorder="1" applyAlignment="1" applyProtection="1">
      <alignment horizontal="center" vertical="center"/>
    </xf>
    <xf numFmtId="0" fontId="24" fillId="0" borderId="9" xfId="1" applyFont="1" applyBorder="1" applyAlignment="1" applyProtection="1">
      <alignment horizontal="center" vertical="center"/>
    </xf>
    <xf numFmtId="177" fontId="20" fillId="0" borderId="30" xfId="1" applyNumberFormat="1" applyFont="1" applyBorder="1" applyAlignment="1" applyProtection="1">
      <alignment horizontal="center" vertical="center"/>
      <protection locked="0"/>
    </xf>
    <xf numFmtId="177" fontId="20" fillId="0" borderId="12" xfId="1" applyNumberFormat="1" applyFont="1" applyBorder="1" applyAlignment="1" applyProtection="1">
      <alignment horizontal="center" vertical="center"/>
      <protection locked="0"/>
    </xf>
    <xf numFmtId="177" fontId="20" fillId="0" borderId="78" xfId="1" applyNumberFormat="1" applyFont="1" applyBorder="1" applyAlignment="1" applyProtection="1">
      <alignment horizontal="center" vertical="center"/>
      <protection locked="0"/>
    </xf>
    <xf numFmtId="177" fontId="20" fillId="0" borderId="27" xfId="1" applyNumberFormat="1" applyFont="1" applyBorder="1" applyAlignment="1" applyProtection="1">
      <alignment horizontal="center" vertical="center"/>
      <protection locked="0"/>
    </xf>
    <xf numFmtId="177" fontId="20" fillId="0" borderId="10" xfId="1" applyNumberFormat="1" applyFont="1" applyBorder="1" applyAlignment="1" applyProtection="1">
      <alignment horizontal="center" vertical="center"/>
      <protection locked="0"/>
    </xf>
    <xf numFmtId="177" fontId="20" fillId="0" borderId="79" xfId="1" applyNumberFormat="1" applyFont="1" applyBorder="1" applyAlignment="1" applyProtection="1">
      <alignment horizontal="center" vertical="center"/>
      <protection locked="0"/>
    </xf>
    <xf numFmtId="0" fontId="20" fillId="0" borderId="10" xfId="1" applyNumberFormat="1" applyFont="1" applyBorder="1" applyAlignment="1" applyProtection="1">
      <alignment horizontal="right" vertical="center" indent="1"/>
    </xf>
    <xf numFmtId="0" fontId="20" fillId="0" borderId="25" xfId="1" applyNumberFormat="1" applyFont="1" applyBorder="1" applyAlignment="1" applyProtection="1">
      <alignment horizontal="right" vertical="center" indent="1"/>
    </xf>
    <xf numFmtId="0" fontId="20" fillId="0" borderId="12" xfId="1" applyNumberFormat="1" applyFont="1" applyBorder="1" applyAlignment="1" applyProtection="1">
      <alignment horizontal="right" vertical="center" indent="1"/>
    </xf>
    <xf numFmtId="0" fontId="20" fillId="0" borderId="28" xfId="1" applyNumberFormat="1" applyFont="1" applyBorder="1" applyAlignment="1" applyProtection="1">
      <alignment horizontal="right" vertical="center" indent="1"/>
    </xf>
    <xf numFmtId="0" fontId="18" fillId="0" borderId="15" xfId="1" applyFont="1" applyBorder="1" applyAlignment="1" applyProtection="1">
      <alignment horizontal="center" vertical="center"/>
    </xf>
    <xf numFmtId="0" fontId="18" fillId="0" borderId="37" xfId="1" applyFont="1" applyBorder="1" applyAlignment="1" applyProtection="1">
      <alignment horizontal="center" vertical="center"/>
    </xf>
    <xf numFmtId="0" fontId="18" fillId="0" borderId="65" xfId="1" applyFont="1" applyBorder="1" applyAlignment="1" applyProtection="1">
      <alignment horizontal="center" vertical="center"/>
    </xf>
    <xf numFmtId="0" fontId="18" fillId="0" borderId="55" xfId="1" applyFont="1" applyBorder="1" applyAlignment="1" applyProtection="1">
      <alignment horizontal="center" vertical="center"/>
    </xf>
    <xf numFmtId="0" fontId="18" fillId="0" borderId="13" xfId="1" applyFont="1" applyBorder="1" applyAlignment="1" applyProtection="1">
      <alignment horizontal="center" vertical="center"/>
    </xf>
    <xf numFmtId="0" fontId="18" fillId="0" borderId="40" xfId="1" applyFont="1" applyBorder="1" applyAlignment="1" applyProtection="1">
      <alignment horizontal="center" vertical="center"/>
    </xf>
    <xf numFmtId="177" fontId="20" fillId="0" borderId="24" xfId="1" applyNumberFormat="1" applyFont="1" applyBorder="1" applyAlignment="1" applyProtection="1">
      <alignment horizontal="center" vertical="center"/>
      <protection locked="0"/>
    </xf>
    <xf numFmtId="177" fontId="20" fillId="0" borderId="9" xfId="1" applyNumberFormat="1" applyFont="1" applyBorder="1" applyAlignment="1" applyProtection="1">
      <alignment horizontal="center" vertical="center"/>
      <protection locked="0"/>
    </xf>
    <xf numFmtId="177" fontId="20" fillId="0" borderId="80" xfId="1" applyNumberFormat="1" applyFont="1" applyBorder="1" applyAlignment="1" applyProtection="1">
      <alignment horizontal="center" vertical="center"/>
      <protection locked="0"/>
    </xf>
    <xf numFmtId="0" fontId="20" fillId="0" borderId="9" xfId="1" applyNumberFormat="1" applyFont="1" applyBorder="1" applyAlignment="1" applyProtection="1">
      <alignment horizontal="right" vertical="center" indent="1"/>
    </xf>
    <xf numFmtId="0" fontId="20" fillId="0" borderId="22" xfId="1" applyNumberFormat="1" applyFont="1" applyBorder="1" applyAlignment="1" applyProtection="1">
      <alignment horizontal="right" vertical="center" indent="1"/>
    </xf>
    <xf numFmtId="0" fontId="24" fillId="0" borderId="58" xfId="1" applyFont="1" applyBorder="1" applyAlignment="1" applyProtection="1">
      <alignment horizontal="center" vertical="center"/>
    </xf>
    <xf numFmtId="0" fontId="20" fillId="0" borderId="72" xfId="1" applyFont="1" applyBorder="1" applyAlignment="1" applyProtection="1">
      <alignment horizontal="center" vertical="center"/>
      <protection locked="0"/>
    </xf>
    <xf numFmtId="0" fontId="20" fillId="0" borderId="73" xfId="1" applyFont="1" applyBorder="1" applyAlignment="1" applyProtection="1">
      <alignment horizontal="center" vertical="center"/>
      <protection locked="0"/>
    </xf>
    <xf numFmtId="0" fontId="20" fillId="0" borderId="74" xfId="1" applyFont="1" applyBorder="1" applyAlignment="1" applyProtection="1">
      <alignment horizontal="center" vertical="center"/>
      <protection locked="0"/>
    </xf>
    <xf numFmtId="0" fontId="24" fillId="0" borderId="11" xfId="1" applyFont="1" applyBorder="1" applyAlignment="1" applyProtection="1">
      <alignment horizontal="center" vertical="center"/>
    </xf>
    <xf numFmtId="0" fontId="20" fillId="0" borderId="11" xfId="1" applyNumberFormat="1" applyFont="1" applyBorder="1" applyAlignment="1" applyProtection="1">
      <alignment horizontal="right" vertical="center" indent="1"/>
    </xf>
    <xf numFmtId="0" fontId="20" fillId="0" borderId="14" xfId="1" applyNumberFormat="1" applyFont="1" applyBorder="1" applyAlignment="1" applyProtection="1">
      <alignment horizontal="right" vertical="center" indent="1"/>
    </xf>
    <xf numFmtId="0" fontId="20" fillId="0" borderId="58" xfId="1" applyNumberFormat="1" applyFont="1" applyBorder="1" applyAlignment="1" applyProtection="1">
      <alignment horizontal="right" vertical="center" indent="1"/>
    </xf>
    <xf numFmtId="0" fontId="20" fillId="0" borderId="1" xfId="1" applyNumberFormat="1" applyFont="1" applyBorder="1" applyAlignment="1" applyProtection="1">
      <alignment horizontal="right" vertical="center" indent="1"/>
    </xf>
    <xf numFmtId="0" fontId="6" fillId="0" borderId="87" xfId="1" applyFont="1" applyBorder="1" applyAlignment="1" applyProtection="1">
      <alignment horizontal="right" vertical="center"/>
    </xf>
    <xf numFmtId="0" fontId="6" fillId="0" borderId="88" xfId="1" applyFont="1" applyBorder="1" applyAlignment="1" applyProtection="1">
      <alignment horizontal="right" vertical="center"/>
    </xf>
    <xf numFmtId="0" fontId="6" fillId="0" borderId="89" xfId="1" applyFont="1" applyBorder="1" applyAlignment="1" applyProtection="1">
      <alignment horizontal="right" vertical="center"/>
    </xf>
    <xf numFmtId="0" fontId="6" fillId="0" borderId="90" xfId="1" applyFont="1" applyBorder="1" applyAlignment="1" applyProtection="1">
      <alignment horizontal="right" vertical="center"/>
    </xf>
    <xf numFmtId="0" fontId="6" fillId="0" borderId="86" xfId="1" applyFont="1" applyBorder="1" applyAlignment="1" applyProtection="1">
      <alignment horizontal="right" vertical="center"/>
    </xf>
    <xf numFmtId="0" fontId="18" fillId="0" borderId="16" xfId="1" applyFont="1" applyBorder="1" applyAlignment="1" applyProtection="1">
      <alignment horizontal="center" vertical="center"/>
    </xf>
    <xf numFmtId="0" fontId="18" fillId="0" borderId="38" xfId="1" applyFont="1" applyBorder="1" applyAlignment="1" applyProtection="1">
      <alignment horizontal="center" vertical="center"/>
    </xf>
    <xf numFmtId="0" fontId="18" fillId="0" borderId="5" xfId="1" applyFont="1" applyBorder="1" applyAlignment="1" applyProtection="1">
      <alignment horizontal="center" vertical="center"/>
    </xf>
    <xf numFmtId="0" fontId="18" fillId="0" borderId="0" xfId="1" applyFont="1" applyBorder="1" applyAlignment="1" applyProtection="1">
      <alignment horizontal="center" vertical="center"/>
    </xf>
    <xf numFmtId="0" fontId="18" fillId="0" borderId="46" xfId="1" applyFont="1" applyBorder="1" applyAlignment="1" applyProtection="1">
      <alignment horizontal="center" vertical="center"/>
    </xf>
    <xf numFmtId="0" fontId="20" fillId="0" borderId="75" xfId="1" applyFont="1" applyBorder="1" applyAlignment="1" applyProtection="1">
      <alignment horizontal="center" vertical="center"/>
      <protection locked="0"/>
    </xf>
    <xf numFmtId="0" fontId="20" fillId="0" borderId="76" xfId="1" applyFont="1" applyBorder="1" applyAlignment="1" applyProtection="1">
      <alignment horizontal="center" vertical="center"/>
      <protection locked="0"/>
    </xf>
    <xf numFmtId="0" fontId="20" fillId="0" borderId="77" xfId="1" applyFont="1" applyBorder="1" applyAlignment="1" applyProtection="1">
      <alignment horizontal="center" vertical="center"/>
      <protection locked="0"/>
    </xf>
    <xf numFmtId="0" fontId="24" fillId="0" borderId="67" xfId="1" applyFont="1" applyBorder="1" applyAlignment="1" applyProtection="1">
      <alignment horizontal="center" vertical="center"/>
    </xf>
    <xf numFmtId="0" fontId="24" fillId="0" borderId="59" xfId="1" applyFont="1" applyBorder="1" applyAlignment="1" applyProtection="1">
      <alignment horizontal="center" vertical="center"/>
    </xf>
    <xf numFmtId="0" fontId="19" fillId="0" borderId="16" xfId="1" quotePrefix="1" applyFont="1" applyBorder="1" applyAlignment="1" applyProtection="1">
      <alignment horizontal="left" vertical="center"/>
      <protection locked="0"/>
    </xf>
    <xf numFmtId="0" fontId="19" fillId="0" borderId="0" xfId="1" quotePrefix="1" applyFont="1" applyBorder="1" applyAlignment="1" applyProtection="1">
      <alignment horizontal="left" vertical="center"/>
      <protection locked="0"/>
    </xf>
    <xf numFmtId="0" fontId="19" fillId="0" borderId="32" xfId="1" quotePrefix="1" applyFont="1" applyBorder="1" applyAlignment="1" applyProtection="1">
      <alignment horizontal="left" vertical="center"/>
      <protection locked="0"/>
    </xf>
    <xf numFmtId="0" fontId="3" fillId="0" borderId="44" xfId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0" fontId="3" fillId="0" borderId="45" xfId="1" applyFont="1" applyBorder="1" applyAlignment="1" applyProtection="1">
      <alignment horizontal="left" vertical="center"/>
    </xf>
    <xf numFmtId="0" fontId="3" fillId="0" borderId="71" xfId="1" applyFont="1" applyBorder="1" applyAlignment="1" applyProtection="1">
      <alignment horizontal="left" vertical="center"/>
    </xf>
    <xf numFmtId="0" fontId="3" fillId="0" borderId="7" xfId="1" applyFont="1" applyBorder="1" applyAlignment="1" applyProtection="1">
      <alignment horizontal="left" vertical="center"/>
    </xf>
    <xf numFmtId="0" fontId="3" fillId="0" borderId="15" xfId="1" applyFont="1" applyBorder="1" applyAlignment="1" applyProtection="1">
      <alignment horizontal="left" vertical="center"/>
    </xf>
    <xf numFmtId="0" fontId="17" fillId="0" borderId="38" xfId="1" applyFont="1" applyBorder="1" applyAlignment="1" applyProtection="1">
      <alignment horizontal="center" vertical="center"/>
      <protection locked="0"/>
    </xf>
    <xf numFmtId="0" fontId="17" fillId="0" borderId="39" xfId="1" applyFont="1" applyBorder="1" applyAlignment="1" applyProtection="1">
      <alignment horizontal="center" vertical="center"/>
      <protection locked="0"/>
    </xf>
    <xf numFmtId="0" fontId="19" fillId="0" borderId="16" xfId="1" applyFont="1" applyBorder="1" applyAlignment="1" applyProtection="1">
      <alignment horizontal="center" vertical="center"/>
    </xf>
    <xf numFmtId="0" fontId="19" fillId="0" borderId="32" xfId="1" applyFont="1" applyBorder="1" applyAlignment="1" applyProtection="1">
      <alignment horizontal="center" vertical="center"/>
    </xf>
    <xf numFmtId="0" fontId="17" fillId="0" borderId="16" xfId="1" applyNumberFormat="1" applyFont="1" applyBorder="1" applyAlignment="1" applyProtection="1">
      <alignment horizontal="center" vertical="center"/>
      <protection locked="0"/>
    </xf>
    <xf numFmtId="0" fontId="17" fillId="0" borderId="32" xfId="1" applyNumberFormat="1" applyFont="1" applyBorder="1" applyAlignment="1" applyProtection="1">
      <alignment horizontal="center" vertical="center"/>
      <protection locked="0"/>
    </xf>
    <xf numFmtId="0" fontId="17" fillId="0" borderId="16" xfId="1" applyFont="1" applyBorder="1" applyAlignment="1" applyProtection="1">
      <alignment horizontal="center" vertical="center"/>
    </xf>
    <xf numFmtId="0" fontId="17" fillId="0" borderId="32" xfId="1" applyFont="1" applyBorder="1" applyAlignment="1" applyProtection="1">
      <alignment horizontal="center" vertical="center"/>
    </xf>
    <xf numFmtId="0" fontId="19" fillId="0" borderId="16" xfId="1" applyFont="1" applyBorder="1" applyAlignment="1" applyProtection="1">
      <alignment horizontal="center" vertical="center"/>
      <protection locked="0"/>
    </xf>
    <xf numFmtId="0" fontId="19" fillId="0" borderId="38" xfId="1" applyFont="1" applyBorder="1" applyAlignment="1" applyProtection="1">
      <alignment horizontal="center" vertical="center"/>
      <protection locked="0"/>
    </xf>
    <xf numFmtId="0" fontId="19" fillId="0" borderId="32" xfId="1" applyFont="1" applyBorder="1" applyAlignment="1" applyProtection="1">
      <alignment horizontal="center" vertical="center"/>
      <protection locked="0"/>
    </xf>
    <xf numFmtId="0" fontId="19" fillId="0" borderId="39" xfId="1" applyFont="1" applyBorder="1" applyAlignment="1" applyProtection="1">
      <alignment horizontal="center" vertical="center"/>
      <protection locked="0"/>
    </xf>
    <xf numFmtId="0" fontId="30" fillId="0" borderId="15" xfId="1" applyFont="1" applyBorder="1" applyAlignment="1" applyProtection="1">
      <alignment horizontal="center" vertical="center"/>
    </xf>
    <xf numFmtId="0" fontId="30" fillId="0" borderId="16" xfId="1" applyFont="1" applyBorder="1" applyAlignment="1" applyProtection="1">
      <alignment horizontal="center" vertical="center"/>
    </xf>
    <xf numFmtId="0" fontId="30" fillId="0" borderId="45" xfId="1" applyFont="1" applyBorder="1" applyAlignment="1" applyProtection="1">
      <alignment horizontal="center" vertical="center"/>
    </xf>
    <xf numFmtId="0" fontId="30" fillId="0" borderId="32" xfId="1" applyFont="1" applyBorder="1" applyAlignment="1" applyProtection="1">
      <alignment horizontal="center" vertical="center"/>
    </xf>
    <xf numFmtId="186" fontId="20" fillId="0" borderId="29" xfId="1" applyNumberFormat="1" applyFont="1" applyBorder="1" applyAlignment="1" applyProtection="1">
      <alignment horizontal="right" vertical="center" indent="1"/>
    </xf>
    <xf numFmtId="186" fontId="20" fillId="0" borderId="30" xfId="1" applyNumberFormat="1" applyFont="1" applyBorder="1" applyAlignment="1" applyProtection="1">
      <alignment horizontal="right" vertical="center" indent="1"/>
    </xf>
    <xf numFmtId="186" fontId="20" fillId="0" borderId="23" xfId="1" applyNumberFormat="1" applyFont="1" applyBorder="1" applyAlignment="1" applyProtection="1">
      <alignment horizontal="right" vertical="center" indent="1"/>
    </xf>
    <xf numFmtId="186" fontId="20" fillId="0" borderId="24" xfId="1" applyNumberFormat="1" applyFont="1" applyBorder="1" applyAlignment="1" applyProtection="1">
      <alignment horizontal="right" vertical="center" indent="1"/>
    </xf>
    <xf numFmtId="186" fontId="20" fillId="0" borderId="26" xfId="1" applyNumberFormat="1" applyFont="1" applyBorder="1" applyAlignment="1" applyProtection="1">
      <alignment horizontal="right" vertical="center" indent="1"/>
    </xf>
    <xf numFmtId="186" fontId="20" fillId="0" borderId="27" xfId="1" applyNumberFormat="1" applyFont="1" applyBorder="1" applyAlignment="1" applyProtection="1">
      <alignment horizontal="right" vertical="center" indent="1"/>
    </xf>
    <xf numFmtId="186" fontId="20" fillId="0" borderId="7" xfId="1" applyNumberFormat="1" applyFont="1" applyBorder="1" applyAlignment="1" applyProtection="1">
      <alignment horizontal="right" vertical="center" indent="1"/>
    </xf>
    <xf numFmtId="186" fontId="20" fillId="0" borderId="2" xfId="1" applyNumberFormat="1" applyFont="1" applyBorder="1" applyAlignment="1" applyProtection="1">
      <alignment horizontal="right" vertical="center" indent="1"/>
    </xf>
    <xf numFmtId="186" fontId="20" fillId="0" borderId="93" xfId="1" applyNumberFormat="1" applyFont="1" applyBorder="1" applyAlignment="1" applyProtection="1">
      <alignment horizontal="right" vertical="center" indent="1"/>
    </xf>
    <xf numFmtId="186" fontId="20" fillId="0" borderId="94" xfId="1" applyNumberFormat="1" applyFont="1" applyBorder="1" applyAlignment="1" applyProtection="1">
      <alignment horizontal="right" vertical="center" indent="1"/>
    </xf>
    <xf numFmtId="186" fontId="20" fillId="0" borderId="97" xfId="1" applyNumberFormat="1" applyFont="1" applyBorder="1" applyAlignment="1" applyProtection="1">
      <alignment horizontal="right" vertical="center" indent="1"/>
    </xf>
    <xf numFmtId="186" fontId="20" fillId="0" borderId="98" xfId="1" applyNumberFormat="1" applyFont="1" applyBorder="1" applyAlignment="1" applyProtection="1">
      <alignment horizontal="right" vertical="center" indent="1"/>
    </xf>
    <xf numFmtId="186" fontId="20" fillId="0" borderId="95" xfId="1" applyNumberFormat="1" applyFont="1" applyBorder="1" applyAlignment="1" applyProtection="1">
      <alignment horizontal="right" vertical="center" indent="1"/>
    </xf>
    <xf numFmtId="186" fontId="20" fillId="0" borderId="96" xfId="1" applyNumberFormat="1" applyFont="1" applyBorder="1" applyAlignment="1" applyProtection="1">
      <alignment horizontal="right" vertical="center" indent="1"/>
    </xf>
    <xf numFmtId="186" fontId="20" fillId="0" borderId="91" xfId="1" applyNumberFormat="1" applyFont="1" applyBorder="1" applyAlignment="1" applyProtection="1">
      <alignment horizontal="right" vertical="center" indent="1"/>
    </xf>
    <xf numFmtId="186" fontId="20" fillId="0" borderId="92" xfId="1" applyNumberFormat="1" applyFont="1" applyBorder="1" applyAlignment="1" applyProtection="1">
      <alignment horizontal="right" vertical="center" indent="1"/>
    </xf>
    <xf numFmtId="0" fontId="18" fillId="0" borderId="85" xfId="1" applyFont="1" applyBorder="1" applyAlignment="1" applyProtection="1">
      <alignment horizontal="center" vertical="center"/>
    </xf>
    <xf numFmtId="185" fontId="17" fillId="0" borderId="15" xfId="1" applyNumberFormat="1" applyFont="1" applyBorder="1" applyAlignment="1" applyProtection="1">
      <alignment horizontal="center" vertical="center" wrapText="1"/>
    </xf>
    <xf numFmtId="185" fontId="17" fillId="0" borderId="16" xfId="1" applyNumberFormat="1" applyFont="1" applyBorder="1" applyAlignment="1" applyProtection="1">
      <alignment horizontal="center" vertical="center" wrapText="1"/>
    </xf>
    <xf numFmtId="185" fontId="17" fillId="0" borderId="44" xfId="1" applyNumberFormat="1" applyFont="1" applyBorder="1" applyAlignment="1" applyProtection="1">
      <alignment horizontal="center" vertical="center" wrapText="1"/>
    </xf>
    <xf numFmtId="185" fontId="17" fillId="0" borderId="0" xfId="1" applyNumberFormat="1" applyFont="1" applyBorder="1" applyAlignment="1" applyProtection="1">
      <alignment horizontal="center" vertical="center" wrapText="1"/>
    </xf>
    <xf numFmtId="185" fontId="0" fillId="0" borderId="44" xfId="0" applyNumberFormat="1" applyBorder="1" applyAlignment="1">
      <alignment horizontal="center" vertical="center"/>
    </xf>
    <xf numFmtId="185" fontId="0" fillId="0" borderId="0" xfId="0" applyNumberFormat="1" applyAlignment="1">
      <alignment horizontal="center" vertical="center"/>
    </xf>
    <xf numFmtId="185" fontId="0" fillId="0" borderId="45" xfId="0" applyNumberFormat="1" applyBorder="1" applyAlignment="1">
      <alignment horizontal="center" vertical="center"/>
    </xf>
    <xf numFmtId="185" fontId="0" fillId="0" borderId="32" xfId="0" applyNumberFormat="1" applyBorder="1" applyAlignment="1">
      <alignment horizontal="center" vertical="center"/>
    </xf>
    <xf numFmtId="0" fontId="21" fillId="0" borderId="16" xfId="1" applyFont="1" applyBorder="1" applyAlignment="1" applyProtection="1">
      <alignment horizontal="center" vertical="center"/>
      <protection locked="0"/>
    </xf>
    <xf numFmtId="0" fontId="21" fillId="0" borderId="38" xfId="1" applyFont="1" applyBorder="1" applyAlignment="1" applyProtection="1">
      <alignment horizontal="center" vertical="center"/>
      <protection locked="0"/>
    </xf>
    <xf numFmtId="0" fontId="21" fillId="0" borderId="0" xfId="1" applyFont="1" applyBorder="1" applyAlignment="1" applyProtection="1">
      <alignment horizontal="center" vertical="center"/>
      <protection locked="0"/>
    </xf>
    <xf numFmtId="0" fontId="21" fillId="0" borderId="46" xfId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4" fillId="0" borderId="17" xfId="1" applyFont="1" applyBorder="1" applyAlignment="1" applyProtection="1">
      <alignment horizontal="left" vertical="center"/>
    </xf>
    <xf numFmtId="0" fontId="4" fillId="0" borderId="18" xfId="1" applyFont="1" applyBorder="1" applyAlignment="1" applyProtection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14" xfId="0" applyNumberFormat="1" applyFont="1" applyBorder="1" applyAlignment="1">
      <alignment horizontal="right" vertical="center"/>
    </xf>
    <xf numFmtId="0" fontId="7" fillId="0" borderId="3" xfId="0" applyNumberFormat="1" applyFont="1" applyBorder="1" applyAlignment="1">
      <alignment horizontal="right" vertical="center"/>
    </xf>
    <xf numFmtId="0" fontId="7" fillId="0" borderId="31" xfId="0" applyNumberFormat="1" applyFont="1" applyBorder="1" applyAlignment="1">
      <alignment horizontal="right" vertical="center"/>
    </xf>
    <xf numFmtId="0" fontId="7" fillId="0" borderId="32" xfId="0" applyNumberFormat="1" applyFont="1" applyBorder="1" applyAlignment="1">
      <alignment horizontal="right" vertical="center"/>
    </xf>
    <xf numFmtId="0" fontId="7" fillId="0" borderId="13" xfId="0" applyNumberFormat="1" applyFont="1" applyBorder="1" applyAlignment="1">
      <alignment horizontal="right" vertical="center"/>
    </xf>
    <xf numFmtId="0" fontId="7" fillId="0" borderId="16" xfId="0" applyNumberFormat="1" applyFont="1" applyBorder="1" applyAlignment="1">
      <alignment horizontal="right" vertical="center"/>
    </xf>
    <xf numFmtId="0" fontId="7" fillId="0" borderId="1" xfId="0" applyNumberFormat="1" applyFont="1" applyBorder="1" applyAlignment="1">
      <alignment horizontal="right" vertical="center"/>
    </xf>
    <xf numFmtId="0" fontId="7" fillId="0" borderId="7" xfId="0" applyNumberFormat="1" applyFont="1" applyBorder="1" applyAlignment="1">
      <alignment horizontal="right" vertical="center"/>
    </xf>
    <xf numFmtId="0" fontId="7" fillId="0" borderId="49" xfId="0" applyNumberFormat="1" applyFont="1" applyBorder="1" applyAlignment="1">
      <alignment horizontal="right" vertical="center"/>
    </xf>
    <xf numFmtId="0" fontId="7" fillId="0" borderId="50" xfId="0" applyNumberFormat="1" applyFont="1" applyBorder="1" applyAlignment="1">
      <alignment horizontal="right" vertical="center"/>
    </xf>
    <xf numFmtId="186" fontId="7" fillId="0" borderId="3" xfId="0" applyNumberFormat="1" applyFont="1" applyBorder="1" applyAlignment="1">
      <alignment horizontal="right" vertical="center"/>
    </xf>
    <xf numFmtId="186" fontId="7" fillId="0" borderId="4" xfId="0" applyNumberFormat="1" applyFont="1" applyBorder="1" applyAlignment="1">
      <alignment horizontal="right" vertical="center"/>
    </xf>
    <xf numFmtId="186" fontId="7" fillId="0" borderId="32" xfId="0" applyNumberFormat="1" applyFont="1" applyBorder="1" applyAlignment="1">
      <alignment horizontal="right" vertical="center"/>
    </xf>
    <xf numFmtId="186" fontId="7" fillId="0" borderId="33" xfId="0" applyNumberFormat="1" applyFont="1" applyBorder="1" applyAlignment="1">
      <alignment horizontal="right" vertical="center"/>
    </xf>
    <xf numFmtId="186" fontId="7" fillId="0" borderId="16" xfId="0" applyNumberFormat="1" applyFont="1" applyBorder="1" applyAlignment="1">
      <alignment horizontal="right" vertical="center"/>
    </xf>
    <xf numFmtId="186" fontId="7" fillId="0" borderId="37" xfId="0" applyNumberFormat="1" applyFont="1" applyBorder="1" applyAlignment="1">
      <alignment horizontal="right" vertical="center"/>
    </xf>
    <xf numFmtId="186" fontId="7" fillId="0" borderId="7" xfId="0" applyNumberFormat="1" applyFont="1" applyBorder="1" applyAlignment="1">
      <alignment horizontal="right" vertical="center"/>
    </xf>
    <xf numFmtId="186" fontId="7" fillId="0" borderId="2" xfId="0" applyNumberFormat="1" applyFont="1" applyBorder="1" applyAlignment="1">
      <alignment horizontal="right" vertical="center"/>
    </xf>
    <xf numFmtId="186" fontId="7" fillId="0" borderId="50" xfId="0" applyNumberFormat="1" applyFont="1" applyBorder="1" applyAlignment="1">
      <alignment horizontal="right" vertical="center"/>
    </xf>
    <xf numFmtId="186" fontId="7" fillId="0" borderId="51" xfId="0" applyNumberFormat="1" applyFont="1" applyBorder="1" applyAlignment="1">
      <alignment horizontal="right" vertical="center"/>
    </xf>
    <xf numFmtId="0" fontId="3" fillId="0" borderId="4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" fillId="0" borderId="17" xfId="1" applyFont="1" applyBorder="1" applyAlignment="1" applyProtection="1">
      <alignment horizontal="center" vertical="center"/>
    </xf>
    <xf numFmtId="0" fontId="28" fillId="0" borderId="17" xfId="1" applyFont="1" applyBorder="1" applyAlignment="1" applyProtection="1">
      <alignment horizontal="center" vertical="center"/>
    </xf>
    <xf numFmtId="0" fontId="4" fillId="0" borderId="18" xfId="1" applyFont="1" applyBorder="1" applyAlignment="1" applyProtection="1">
      <alignment horizontal="center" vertical="center"/>
    </xf>
    <xf numFmtId="0" fontId="4" fillId="0" borderId="87" xfId="0" applyFont="1" applyBorder="1" applyAlignment="1">
      <alignment horizontal="right"/>
    </xf>
    <xf numFmtId="0" fontId="4" fillId="0" borderId="88" xfId="0" applyFont="1" applyBorder="1" applyAlignment="1">
      <alignment horizontal="right"/>
    </xf>
    <xf numFmtId="0" fontId="4" fillId="0" borderId="89" xfId="0" applyFont="1" applyBorder="1" applyAlignment="1">
      <alignment horizontal="right"/>
    </xf>
    <xf numFmtId="0" fontId="4" fillId="0" borderId="90" xfId="0" applyFont="1" applyBorder="1" applyAlignment="1">
      <alignment horizontal="right"/>
    </xf>
    <xf numFmtId="0" fontId="4" fillId="0" borderId="86" xfId="0" applyFont="1" applyBorder="1" applyAlignment="1">
      <alignment horizontal="right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15" xfId="1" quotePrefix="1" applyFont="1" applyBorder="1" applyAlignment="1" applyProtection="1">
      <alignment horizontal="center" vertical="center"/>
      <protection locked="0"/>
    </xf>
    <xf numFmtId="0" fontId="4" fillId="0" borderId="16" xfId="1" quotePrefix="1" applyFont="1" applyBorder="1" applyAlignment="1" applyProtection="1">
      <alignment horizontal="center" vertical="center"/>
      <protection locked="0"/>
    </xf>
    <xf numFmtId="0" fontId="4" fillId="0" borderId="45" xfId="1" quotePrefix="1" applyFont="1" applyBorder="1" applyAlignment="1" applyProtection="1">
      <alignment horizontal="center" vertical="center"/>
      <protection locked="0"/>
    </xf>
    <xf numFmtId="0" fontId="4" fillId="0" borderId="32" xfId="1" quotePrefix="1" applyFont="1" applyBorder="1" applyAlignment="1" applyProtection="1">
      <alignment horizontal="center" vertical="center"/>
      <protection locked="0"/>
    </xf>
    <xf numFmtId="0" fontId="4" fillId="0" borderId="115" xfId="0" applyFont="1" applyBorder="1" applyAlignment="1">
      <alignment horizontal="right"/>
    </xf>
    <xf numFmtId="186" fontId="7" fillId="0" borderId="0" xfId="0" applyNumberFormat="1" applyFont="1" applyBorder="1" applyAlignment="1">
      <alignment horizontal="right" vertical="center"/>
    </xf>
    <xf numFmtId="186" fontId="7" fillId="0" borderId="46" xfId="0" applyNumberFormat="1" applyFont="1" applyBorder="1" applyAlignment="1">
      <alignment horizontal="right" vertical="center"/>
    </xf>
    <xf numFmtId="186" fontId="7" fillId="0" borderId="113" xfId="0" applyNumberFormat="1" applyFont="1" applyBorder="1" applyAlignment="1">
      <alignment horizontal="right" vertical="center"/>
    </xf>
    <xf numFmtId="186" fontId="7" fillId="0" borderId="114" xfId="0" applyNumberFormat="1" applyFont="1" applyBorder="1" applyAlignment="1">
      <alignment horizontal="right" vertical="center"/>
    </xf>
    <xf numFmtId="0" fontId="4" fillId="0" borderId="5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78" fontId="5" fillId="0" borderId="10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13" xfId="0" applyNumberFormat="1" applyFont="1" applyBorder="1" applyAlignment="1">
      <alignment horizontal="right" vertical="center" indent="1"/>
    </xf>
    <xf numFmtId="0" fontId="7" fillId="0" borderId="16" xfId="0" applyNumberFormat="1" applyFont="1" applyBorder="1" applyAlignment="1">
      <alignment horizontal="right" vertical="center" indent="1"/>
    </xf>
    <xf numFmtId="0" fontId="7" fillId="0" borderId="37" xfId="0" applyNumberFormat="1" applyFont="1" applyBorder="1" applyAlignment="1">
      <alignment horizontal="right" vertical="center" indent="1"/>
    </xf>
    <xf numFmtId="0" fontId="7" fillId="0" borderId="5" xfId="0" applyNumberFormat="1" applyFont="1" applyBorder="1" applyAlignment="1">
      <alignment horizontal="right" vertical="center" indent="1"/>
    </xf>
    <xf numFmtId="0" fontId="7" fillId="0" borderId="0" xfId="0" applyNumberFormat="1" applyFont="1" applyBorder="1" applyAlignment="1">
      <alignment horizontal="right" vertical="center" indent="1"/>
    </xf>
    <xf numFmtId="0" fontId="7" fillId="0" borderId="6" xfId="0" applyNumberFormat="1" applyFont="1" applyBorder="1" applyAlignment="1">
      <alignment horizontal="right" vertical="center" indent="1"/>
    </xf>
    <xf numFmtId="0" fontId="7" fillId="0" borderId="31" xfId="0" applyNumberFormat="1" applyFont="1" applyBorder="1" applyAlignment="1">
      <alignment horizontal="right" vertical="center" indent="1"/>
    </xf>
    <xf numFmtId="0" fontId="7" fillId="0" borderId="32" xfId="0" applyNumberFormat="1" applyFont="1" applyBorder="1" applyAlignment="1">
      <alignment horizontal="right" vertical="center" indent="1"/>
    </xf>
    <xf numFmtId="0" fontId="7" fillId="0" borderId="33" xfId="0" applyNumberFormat="1" applyFont="1" applyBorder="1" applyAlignment="1">
      <alignment horizontal="right" vertical="center" indent="1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49" xfId="0" quotePrefix="1" applyNumberFormat="1" applyFont="1" applyBorder="1" applyAlignment="1">
      <alignment horizontal="right" vertical="center" indent="1"/>
    </xf>
    <xf numFmtId="0" fontId="7" fillId="0" borderId="50" xfId="0" quotePrefix="1" applyNumberFormat="1" applyFont="1" applyBorder="1" applyAlignment="1">
      <alignment horizontal="right" vertical="center" indent="1"/>
    </xf>
    <xf numFmtId="0" fontId="7" fillId="0" borderId="51" xfId="0" quotePrefix="1" applyNumberFormat="1" applyFont="1" applyBorder="1" applyAlignment="1">
      <alignment horizontal="right" vertical="center" indent="1"/>
    </xf>
    <xf numFmtId="0" fontId="7" fillId="0" borderId="31" xfId="0" quotePrefix="1" applyNumberFormat="1" applyFont="1" applyBorder="1" applyAlignment="1">
      <alignment horizontal="right" vertical="center" indent="1"/>
    </xf>
    <xf numFmtId="0" fontId="7" fillId="0" borderId="32" xfId="0" quotePrefix="1" applyNumberFormat="1" applyFont="1" applyBorder="1" applyAlignment="1">
      <alignment horizontal="right" vertical="center" indent="1"/>
    </xf>
    <xf numFmtId="0" fontId="7" fillId="0" borderId="33" xfId="0" quotePrefix="1" applyNumberFormat="1" applyFont="1" applyBorder="1" applyAlignment="1">
      <alignment horizontal="right" vertical="center" indent="1"/>
    </xf>
    <xf numFmtId="0" fontId="4" fillId="0" borderId="5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86" fontId="7" fillId="0" borderId="50" xfId="0" quotePrefix="1" applyNumberFormat="1" applyFont="1" applyBorder="1" applyAlignment="1">
      <alignment horizontal="right" vertical="center"/>
    </xf>
    <xf numFmtId="186" fontId="7" fillId="0" borderId="32" xfId="0" quotePrefix="1" applyNumberFormat="1" applyFont="1" applyBorder="1" applyAlignment="1">
      <alignment horizontal="right" vertical="center"/>
    </xf>
    <xf numFmtId="186" fontId="7" fillId="0" borderId="36" xfId="0" applyNumberFormat="1" applyFont="1" applyBorder="1" applyAlignment="1">
      <alignment horizontal="right" vertical="center"/>
    </xf>
    <xf numFmtId="0" fontId="7" fillId="0" borderId="49" xfId="0" quotePrefix="1" applyNumberFormat="1" applyFont="1" applyBorder="1" applyAlignment="1">
      <alignment horizontal="right" vertical="center"/>
    </xf>
    <xf numFmtId="0" fontId="7" fillId="0" borderId="50" xfId="0" quotePrefix="1" applyNumberFormat="1" applyFont="1" applyBorder="1" applyAlignment="1">
      <alignment horizontal="right" vertical="center"/>
    </xf>
    <xf numFmtId="0" fontId="7" fillId="0" borderId="31" xfId="0" quotePrefix="1" applyNumberFormat="1" applyFont="1" applyBorder="1" applyAlignment="1">
      <alignment horizontal="right" vertical="center"/>
    </xf>
    <xf numFmtId="0" fontId="7" fillId="0" borderId="32" xfId="0" quotePrefix="1" applyNumberFormat="1" applyFont="1" applyBorder="1" applyAlignment="1">
      <alignment horizontal="right" vertical="center"/>
    </xf>
    <xf numFmtId="0" fontId="7" fillId="0" borderId="5" xfId="0" applyNumberFormat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40" xfId="0" applyNumberFormat="1" applyFont="1" applyBorder="1" applyAlignment="1">
      <alignment horizontal="right" vertical="center"/>
    </xf>
    <xf numFmtId="0" fontId="7" fillId="0" borderId="36" xfId="0" applyNumberFormat="1" applyFont="1" applyBorder="1" applyAlignment="1">
      <alignment horizontal="right" vertical="center"/>
    </xf>
    <xf numFmtId="186" fontId="7" fillId="0" borderId="105" xfId="0" quotePrefix="1" applyNumberFormat="1" applyFont="1" applyBorder="1" applyAlignment="1">
      <alignment horizontal="right" vertical="center"/>
    </xf>
    <xf numFmtId="186" fontId="7" fillId="0" borderId="106" xfId="0" quotePrefix="1" applyNumberFormat="1" applyFont="1" applyBorder="1" applyAlignment="1">
      <alignment horizontal="right" vertical="center"/>
    </xf>
    <xf numFmtId="186" fontId="7" fillId="0" borderId="107" xfId="0" quotePrefix="1" applyNumberFormat="1" applyFont="1" applyBorder="1" applyAlignment="1">
      <alignment horizontal="right" vertical="center"/>
    </xf>
    <xf numFmtId="186" fontId="7" fillId="0" borderId="108" xfId="0" quotePrefix="1" applyNumberFormat="1" applyFont="1" applyBorder="1" applyAlignment="1">
      <alignment horizontal="right" vertical="center"/>
    </xf>
    <xf numFmtId="186" fontId="7" fillId="0" borderId="109" xfId="0" applyNumberFormat="1" applyFont="1" applyBorder="1" applyAlignment="1">
      <alignment horizontal="right" vertical="center"/>
    </xf>
    <xf numFmtId="186" fontId="7" fillId="0" borderId="110" xfId="0" applyNumberFormat="1" applyFont="1" applyBorder="1" applyAlignment="1">
      <alignment horizontal="right" vertical="center"/>
    </xf>
    <xf numFmtId="186" fontId="7" fillId="0" borderId="111" xfId="0" applyNumberFormat="1" applyFont="1" applyBorder="1" applyAlignment="1">
      <alignment horizontal="right" vertical="center"/>
    </xf>
    <xf numFmtId="186" fontId="7" fillId="0" borderId="112" xfId="0" applyNumberFormat="1" applyFont="1" applyBorder="1" applyAlignment="1">
      <alignment horizontal="right" vertical="center"/>
    </xf>
    <xf numFmtId="186" fontId="7" fillId="0" borderId="107" xfId="0" applyNumberFormat="1" applyFont="1" applyBorder="1" applyAlignment="1">
      <alignment horizontal="right" vertical="center"/>
    </xf>
    <xf numFmtId="186" fontId="7" fillId="0" borderId="108" xfId="0" applyNumberFormat="1" applyFont="1" applyBorder="1" applyAlignment="1">
      <alignment horizontal="right" vertical="center"/>
    </xf>
    <xf numFmtId="0" fontId="7" fillId="0" borderId="22" xfId="0" applyNumberFormat="1" applyFont="1" applyBorder="1" applyAlignment="1">
      <alignment horizontal="right" vertical="center"/>
    </xf>
    <xf numFmtId="0" fontId="7" fillId="0" borderId="23" xfId="0" applyNumberFormat="1" applyFont="1" applyBorder="1" applyAlignment="1">
      <alignment horizontal="right" vertical="center"/>
    </xf>
    <xf numFmtId="0" fontId="4" fillId="0" borderId="66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7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26" fillId="0" borderId="49" xfId="0" applyFont="1" applyBorder="1" applyAlignment="1">
      <alignment horizontal="center" vertical="center"/>
    </xf>
    <xf numFmtId="0" fontId="26" fillId="0" borderId="51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/>
    </xf>
    <xf numFmtId="0" fontId="26" fillId="0" borderId="3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183" fontId="7" fillId="0" borderId="62" xfId="0" applyNumberFormat="1" applyFont="1" applyBorder="1" applyAlignment="1">
      <alignment horizontal="right" vertical="center" indent="2"/>
    </xf>
    <xf numFmtId="0" fontId="4" fillId="0" borderId="37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183" fontId="7" fillId="0" borderId="63" xfId="0" applyNumberFormat="1" applyFont="1" applyBorder="1" applyAlignment="1">
      <alignment horizontal="right" vertical="center" indent="2"/>
    </xf>
    <xf numFmtId="180" fontId="4" fillId="0" borderId="61" xfId="0" applyNumberFormat="1" applyFont="1" applyBorder="1" applyAlignment="1">
      <alignment horizontal="center" vertical="center"/>
    </xf>
    <xf numFmtId="180" fontId="4" fillId="0" borderId="62" xfId="0" applyNumberFormat="1" applyFont="1" applyBorder="1" applyAlignment="1">
      <alignment horizontal="center" vertical="center"/>
    </xf>
    <xf numFmtId="183" fontId="7" fillId="0" borderId="60" xfId="0" applyNumberFormat="1" applyFont="1" applyBorder="1" applyAlignment="1">
      <alignment horizontal="right" vertical="center" indent="2"/>
    </xf>
    <xf numFmtId="183" fontId="7" fillId="0" borderId="35" xfId="0" applyNumberFormat="1" applyFont="1" applyBorder="1" applyAlignment="1">
      <alignment horizontal="right" vertical="center" indent="2"/>
    </xf>
    <xf numFmtId="183" fontId="7" fillId="0" borderId="26" xfId="0" applyNumberFormat="1" applyFont="1" applyBorder="1" applyAlignment="1">
      <alignment horizontal="right" vertical="center" indent="2"/>
    </xf>
    <xf numFmtId="183" fontId="7" fillId="0" borderId="27" xfId="0" applyNumberFormat="1" applyFont="1" applyBorder="1" applyAlignment="1">
      <alignment horizontal="right" vertical="center" indent="2"/>
    </xf>
    <xf numFmtId="186" fontId="7" fillId="0" borderId="97" xfId="0" applyNumberFormat="1" applyFont="1" applyBorder="1" applyAlignment="1">
      <alignment horizontal="right" vertical="center"/>
    </xf>
    <xf numFmtId="186" fontId="7" fillId="0" borderId="98" xfId="0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7" fillId="0" borderId="25" xfId="0" applyNumberFormat="1" applyFont="1" applyBorder="1" applyAlignment="1">
      <alignment horizontal="right" vertical="center"/>
    </xf>
    <xf numFmtId="0" fontId="7" fillId="0" borderId="26" xfId="0" applyNumberFormat="1" applyFont="1" applyBorder="1" applyAlignment="1">
      <alignment horizontal="right" vertical="center"/>
    </xf>
    <xf numFmtId="0" fontId="7" fillId="0" borderId="28" xfId="0" applyNumberFormat="1" applyFont="1" applyBorder="1" applyAlignment="1">
      <alignment horizontal="right" vertical="center"/>
    </xf>
    <xf numFmtId="0" fontId="7" fillId="0" borderId="29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7" fillId="0" borderId="15" xfId="1" applyFont="1" applyBorder="1" applyAlignment="1" applyProtection="1">
      <alignment horizontal="center" vertical="center" wrapText="1"/>
    </xf>
    <xf numFmtId="0" fontId="27" fillId="0" borderId="16" xfId="1" applyFont="1" applyBorder="1" applyAlignment="1" applyProtection="1">
      <alignment horizontal="center" vertical="center" wrapText="1"/>
    </xf>
    <xf numFmtId="0" fontId="27" fillId="0" borderId="16" xfId="1" applyFont="1" applyBorder="1" applyAlignment="1" applyProtection="1">
      <alignment horizontal="center" vertical="center"/>
    </xf>
    <xf numFmtId="0" fontId="27" fillId="0" borderId="38" xfId="1" applyFont="1" applyBorder="1" applyAlignment="1" applyProtection="1">
      <alignment horizontal="center" vertical="center"/>
    </xf>
    <xf numFmtId="0" fontId="27" fillId="0" borderId="44" xfId="1" applyFont="1" applyBorder="1" applyAlignment="1" applyProtection="1">
      <alignment horizontal="center" vertical="center"/>
    </xf>
    <xf numFmtId="0" fontId="27" fillId="0" borderId="0" xfId="1" applyFont="1" applyBorder="1" applyAlignment="1" applyProtection="1">
      <alignment horizontal="center" vertical="center"/>
    </xf>
    <xf numFmtId="0" fontId="27" fillId="0" borderId="46" xfId="1" applyFont="1" applyBorder="1" applyAlignment="1" applyProtection="1">
      <alignment horizontal="center" vertical="center"/>
    </xf>
    <xf numFmtId="0" fontId="27" fillId="0" borderId="45" xfId="1" applyFont="1" applyBorder="1" applyAlignment="1" applyProtection="1">
      <alignment horizontal="center" vertical="center"/>
    </xf>
    <xf numFmtId="0" fontId="27" fillId="0" borderId="32" xfId="1" applyFont="1" applyBorder="1" applyAlignment="1" applyProtection="1">
      <alignment horizontal="center" vertical="center"/>
    </xf>
    <xf numFmtId="0" fontId="27" fillId="0" borderId="39" xfId="1" applyFont="1" applyBorder="1" applyAlignment="1" applyProtection="1">
      <alignment horizontal="center" vertical="center"/>
    </xf>
    <xf numFmtId="0" fontId="4" fillId="0" borderId="7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2" xfId="1" applyFont="1" applyBorder="1" applyAlignment="1" applyProtection="1">
      <alignment horizontal="center" vertical="center"/>
    </xf>
    <xf numFmtId="0" fontId="4" fillId="0" borderId="15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center" vertical="center"/>
    </xf>
    <xf numFmtId="0" fontId="4" fillId="0" borderId="45" xfId="1" applyFont="1" applyBorder="1" applyAlignment="1" applyProtection="1">
      <alignment horizontal="center" vertical="center"/>
    </xf>
    <xf numFmtId="0" fontId="4" fillId="0" borderId="32" xfId="1" applyFont="1" applyBorder="1" applyAlignment="1" applyProtection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7" fillId="0" borderId="19" xfId="0" applyNumberFormat="1" applyFont="1" applyBorder="1" applyAlignment="1">
      <alignment horizontal="right" vertical="center"/>
    </xf>
    <xf numFmtId="0" fontId="7" fillId="0" borderId="20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186" fontId="7" fillId="0" borderId="95" xfId="0" applyNumberFormat="1" applyFont="1" applyBorder="1" applyAlignment="1">
      <alignment horizontal="right" vertical="center"/>
    </xf>
    <xf numFmtId="186" fontId="7" fillId="0" borderId="96" xfId="0" applyNumberFormat="1" applyFont="1" applyBorder="1" applyAlignment="1">
      <alignment horizontal="right" vertical="center"/>
    </xf>
    <xf numFmtId="186" fontId="7" fillId="0" borderId="93" xfId="0" applyNumberFormat="1" applyFont="1" applyBorder="1" applyAlignment="1">
      <alignment horizontal="right" vertical="center"/>
    </xf>
    <xf numFmtId="186" fontId="7" fillId="0" borderId="94" xfId="0" applyNumberFormat="1" applyFont="1" applyBorder="1" applyAlignment="1">
      <alignment horizontal="right" vertical="center"/>
    </xf>
    <xf numFmtId="0" fontId="26" fillId="0" borderId="50" xfId="0" applyFont="1" applyBorder="1" applyAlignment="1">
      <alignment horizontal="center" vertical="center"/>
    </xf>
    <xf numFmtId="0" fontId="26" fillId="0" borderId="32" xfId="0" applyFont="1" applyBorder="1" applyAlignment="1">
      <alignment horizontal="center" vertical="center"/>
    </xf>
    <xf numFmtId="186" fontId="7" fillId="0" borderId="55" xfId="0" applyNumberFormat="1" applyFont="1" applyBorder="1" applyAlignment="1">
      <alignment horizontal="right" vertical="center"/>
    </xf>
    <xf numFmtId="183" fontId="7" fillId="0" borderId="62" xfId="0" applyNumberFormat="1" applyFont="1" applyBorder="1" applyAlignment="1">
      <alignment horizontal="right" vertical="center" indent="3"/>
    </xf>
    <xf numFmtId="183" fontId="7" fillId="0" borderId="60" xfId="0" applyNumberFormat="1" applyFont="1" applyBorder="1" applyAlignment="1">
      <alignment horizontal="right" vertical="center" indent="3"/>
    </xf>
    <xf numFmtId="183" fontId="7" fillId="0" borderId="26" xfId="0" applyNumberFormat="1" applyFont="1" applyBorder="1" applyAlignment="1">
      <alignment horizontal="right" vertical="center" indent="3"/>
    </xf>
    <xf numFmtId="186" fontId="7" fillId="0" borderId="29" xfId="0" applyNumberFormat="1" applyFont="1" applyBorder="1" applyAlignment="1">
      <alignment horizontal="right" vertical="center"/>
    </xf>
    <xf numFmtId="186" fontId="7" fillId="0" borderId="30" xfId="0" applyNumberFormat="1" applyFont="1" applyBorder="1" applyAlignment="1">
      <alignment horizontal="right" vertical="center"/>
    </xf>
    <xf numFmtId="186" fontId="7" fillId="0" borderId="103" xfId="0" applyNumberFormat="1" applyFont="1" applyBorder="1" applyAlignment="1">
      <alignment horizontal="right" vertical="center"/>
    </xf>
    <xf numFmtId="186" fontId="7" fillId="0" borderId="104" xfId="0" applyNumberFormat="1" applyFont="1" applyBorder="1" applyAlignment="1">
      <alignment horizontal="right" vertical="center"/>
    </xf>
    <xf numFmtId="186" fontId="7" fillId="0" borderId="60" xfId="0" applyNumberFormat="1" applyFont="1" applyBorder="1" applyAlignment="1">
      <alignment horizontal="right" vertical="center"/>
    </xf>
    <xf numFmtId="186" fontId="7" fillId="0" borderId="35" xfId="0" applyNumberFormat="1" applyFont="1" applyBorder="1" applyAlignment="1">
      <alignment horizontal="right" vertical="center"/>
    </xf>
    <xf numFmtId="186" fontId="7" fillId="0" borderId="26" xfId="0" applyNumberFormat="1" applyFont="1" applyBorder="1" applyAlignment="1">
      <alignment horizontal="right" vertical="center"/>
    </xf>
    <xf numFmtId="186" fontId="7" fillId="0" borderId="27" xfId="0" applyNumberFormat="1" applyFont="1" applyBorder="1" applyAlignment="1">
      <alignment horizontal="right" vertical="center"/>
    </xf>
    <xf numFmtId="186" fontId="7" fillId="0" borderId="23" xfId="0" applyNumberFormat="1" applyFont="1" applyBorder="1" applyAlignment="1">
      <alignment horizontal="right" vertical="center"/>
    </xf>
    <xf numFmtId="186" fontId="7" fillId="0" borderId="24" xfId="0" applyNumberFormat="1" applyFont="1" applyBorder="1" applyAlignment="1">
      <alignment horizontal="right" vertical="center"/>
    </xf>
    <xf numFmtId="0" fontId="7" fillId="0" borderId="34" xfId="0" applyNumberFormat="1" applyFont="1" applyBorder="1" applyAlignment="1">
      <alignment horizontal="right" vertical="center"/>
    </xf>
    <xf numFmtId="0" fontId="7" fillId="0" borderId="60" xfId="0" applyNumberFormat="1" applyFont="1" applyBorder="1" applyAlignment="1">
      <alignment horizontal="right" vertical="center"/>
    </xf>
    <xf numFmtId="186" fontId="7" fillId="0" borderId="99" xfId="0" applyNumberFormat="1" applyFont="1" applyBorder="1" applyAlignment="1">
      <alignment horizontal="right" vertical="center"/>
    </xf>
    <xf numFmtId="186" fontId="7" fillId="0" borderId="100" xfId="0" applyNumberFormat="1" applyFont="1" applyBorder="1" applyAlignment="1">
      <alignment horizontal="right" vertical="center"/>
    </xf>
    <xf numFmtId="186" fontId="7" fillId="0" borderId="91" xfId="0" applyNumberFormat="1" applyFont="1" applyBorder="1" applyAlignment="1">
      <alignment horizontal="right" vertical="center"/>
    </xf>
    <xf numFmtId="186" fontId="7" fillId="0" borderId="92" xfId="0" applyNumberFormat="1" applyFont="1" applyBorder="1" applyAlignment="1">
      <alignment horizontal="right" vertical="center"/>
    </xf>
    <xf numFmtId="186" fontId="7" fillId="0" borderId="105" xfId="0" applyNumberFormat="1" applyFont="1" applyBorder="1" applyAlignment="1">
      <alignment horizontal="right" vertical="center"/>
    </xf>
    <xf numFmtId="186" fontId="7" fillId="0" borderId="106" xfId="0" applyNumberFormat="1" applyFont="1" applyBorder="1" applyAlignment="1">
      <alignment horizontal="right" vertical="center"/>
    </xf>
    <xf numFmtId="186" fontId="7" fillId="0" borderId="20" xfId="0" applyNumberFormat="1" applyFont="1" applyBorder="1" applyAlignment="1">
      <alignment horizontal="right" vertical="center"/>
    </xf>
    <xf numFmtId="186" fontId="7" fillId="0" borderId="21" xfId="0" applyNumberFormat="1" applyFont="1" applyBorder="1" applyAlignment="1">
      <alignment horizontal="right" vertical="center"/>
    </xf>
    <xf numFmtId="182" fontId="7" fillId="0" borderId="49" xfId="0" quotePrefix="1" applyNumberFormat="1" applyFont="1" applyBorder="1" applyAlignment="1">
      <alignment horizontal="right" vertical="center"/>
    </xf>
    <xf numFmtId="182" fontId="7" fillId="0" borderId="50" xfId="0" quotePrefix="1" applyNumberFormat="1" applyFont="1" applyBorder="1" applyAlignment="1">
      <alignment horizontal="right" vertical="center"/>
    </xf>
    <xf numFmtId="182" fontId="7" fillId="0" borderId="31" xfId="0" quotePrefix="1" applyNumberFormat="1" applyFont="1" applyBorder="1" applyAlignment="1">
      <alignment horizontal="right" vertical="center"/>
    </xf>
    <xf numFmtId="182" fontId="7" fillId="0" borderId="32" xfId="0" quotePrefix="1" applyNumberFormat="1" applyFont="1" applyBorder="1" applyAlignment="1">
      <alignment horizontal="right" vertical="center"/>
    </xf>
    <xf numFmtId="186" fontId="7" fillId="0" borderId="6" xfId="0" applyNumberFormat="1" applyFont="1" applyBorder="1" applyAlignment="1">
      <alignment horizontal="right" vertical="center"/>
    </xf>
    <xf numFmtId="186" fontId="7" fillId="0" borderId="51" xfId="0" quotePrefix="1" applyNumberFormat="1" applyFont="1" applyBorder="1" applyAlignment="1">
      <alignment horizontal="right" vertical="center"/>
    </xf>
    <xf numFmtId="186" fontId="7" fillId="0" borderId="33" xfId="0" quotePrefix="1" applyNumberFormat="1" applyFont="1" applyBorder="1" applyAlignment="1">
      <alignment horizontal="right" vertical="center"/>
    </xf>
    <xf numFmtId="0" fontId="4" fillId="0" borderId="38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181" fontId="7" fillId="0" borderId="13" xfId="0" applyNumberFormat="1" applyFont="1" applyBorder="1" applyAlignment="1">
      <alignment horizontal="left" vertical="center"/>
    </xf>
    <xf numFmtId="181" fontId="7" fillId="0" borderId="16" xfId="0" applyNumberFormat="1" applyFont="1" applyBorder="1" applyAlignment="1">
      <alignment horizontal="left" vertical="center"/>
    </xf>
    <xf numFmtId="0" fontId="7" fillId="0" borderId="13" xfId="0" applyNumberFormat="1" applyFont="1" applyBorder="1" applyAlignment="1">
      <alignment horizontal="left" vertical="center"/>
    </xf>
    <xf numFmtId="0" fontId="7" fillId="0" borderId="16" xfId="0" applyNumberFormat="1" applyFont="1" applyBorder="1" applyAlignment="1">
      <alignment horizontal="left" vertical="center"/>
    </xf>
    <xf numFmtId="183" fontId="7" fillId="0" borderId="20" xfId="0" applyNumberFormat="1" applyFont="1" applyBorder="1" applyAlignment="1">
      <alignment horizontal="right" vertical="center" indent="2"/>
    </xf>
    <xf numFmtId="183" fontId="7" fillId="0" borderId="21" xfId="0" applyNumberFormat="1" applyFont="1" applyBorder="1" applyAlignment="1">
      <alignment horizontal="right" vertical="center" indent="2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183" fontId="7" fillId="0" borderId="61" xfId="0" applyNumberFormat="1" applyFont="1" applyBorder="1" applyAlignment="1">
      <alignment horizontal="right" vertical="center" indent="3"/>
    </xf>
    <xf numFmtId="183" fontId="7" fillId="0" borderId="63" xfId="0" applyNumberFormat="1" applyFont="1" applyBorder="1" applyAlignment="1">
      <alignment horizontal="right" vertical="center" indent="3"/>
    </xf>
    <xf numFmtId="183" fontId="7" fillId="0" borderId="34" xfId="0" applyNumberFormat="1" applyFont="1" applyBorder="1" applyAlignment="1">
      <alignment horizontal="right" vertical="center" indent="3"/>
    </xf>
    <xf numFmtId="183" fontId="7" fillId="0" borderId="35" xfId="0" applyNumberFormat="1" applyFont="1" applyBorder="1" applyAlignment="1">
      <alignment horizontal="right" vertical="center" indent="3"/>
    </xf>
    <xf numFmtId="183" fontId="7" fillId="0" borderId="25" xfId="0" applyNumberFormat="1" applyFont="1" applyBorder="1" applyAlignment="1">
      <alignment horizontal="right" vertical="center" indent="3"/>
    </xf>
    <xf numFmtId="183" fontId="7" fillId="0" borderId="27" xfId="0" applyNumberFormat="1" applyFont="1" applyBorder="1" applyAlignment="1">
      <alignment horizontal="right" vertical="center" indent="3"/>
    </xf>
    <xf numFmtId="183" fontId="7" fillId="0" borderId="19" xfId="0" applyNumberFormat="1" applyFont="1" applyBorder="1" applyAlignment="1">
      <alignment horizontal="right" vertical="center" indent="3"/>
    </xf>
    <xf numFmtId="183" fontId="7" fillId="0" borderId="20" xfId="0" applyNumberFormat="1" applyFont="1" applyBorder="1" applyAlignment="1">
      <alignment horizontal="right" vertical="center" indent="3"/>
    </xf>
    <xf numFmtId="183" fontId="7" fillId="0" borderId="21" xfId="0" applyNumberFormat="1" applyFont="1" applyBorder="1" applyAlignment="1">
      <alignment horizontal="right" vertical="center" indent="3"/>
    </xf>
    <xf numFmtId="183" fontId="7" fillId="0" borderId="52" xfId="0" applyNumberFormat="1" applyFont="1" applyBorder="1" applyAlignment="1">
      <alignment horizontal="right" vertical="center" indent="3"/>
    </xf>
    <xf numFmtId="183" fontId="7" fillId="0" borderId="31" xfId="0" applyNumberFormat="1" applyFont="1" applyBorder="1" applyAlignment="1">
      <alignment horizontal="right" vertical="center" indent="3"/>
    </xf>
    <xf numFmtId="183" fontId="7" fillId="0" borderId="69" xfId="0" applyNumberFormat="1" applyFont="1" applyBorder="1" applyAlignment="1">
      <alignment horizontal="right" vertical="center" indent="3"/>
    </xf>
    <xf numFmtId="183" fontId="7" fillId="0" borderId="10" xfId="0" applyNumberFormat="1" applyFont="1" applyBorder="1" applyAlignment="1">
      <alignment horizontal="right" vertical="center" indent="3"/>
    </xf>
    <xf numFmtId="183" fontId="7" fillId="0" borderId="58" xfId="0" applyNumberFormat="1" applyFont="1" applyBorder="1" applyAlignment="1">
      <alignment horizontal="right" vertical="center" indent="3"/>
    </xf>
    <xf numFmtId="180" fontId="4" fillId="0" borderId="9" xfId="0" applyNumberFormat="1" applyFont="1" applyBorder="1" applyAlignment="1">
      <alignment horizontal="center" vertical="center"/>
    </xf>
    <xf numFmtId="180" fontId="4" fillId="0" borderId="10" xfId="0" applyNumberFormat="1" applyFont="1" applyBorder="1" applyAlignment="1">
      <alignment horizontal="center" vertical="center"/>
    </xf>
    <xf numFmtId="180" fontId="4" fillId="0" borderId="58" xfId="0" applyNumberFormat="1" applyFont="1" applyBorder="1" applyAlignment="1">
      <alignment horizontal="center" vertical="center"/>
    </xf>
    <xf numFmtId="183" fontId="7" fillId="0" borderId="9" xfId="0" applyNumberFormat="1" applyFont="1" applyBorder="1" applyAlignment="1">
      <alignment horizontal="right" vertical="center" indent="3"/>
    </xf>
    <xf numFmtId="183" fontId="7" fillId="0" borderId="80" xfId="0" applyNumberFormat="1" applyFont="1" applyBorder="1" applyAlignment="1">
      <alignment horizontal="right" vertical="center" indent="3"/>
    </xf>
    <xf numFmtId="183" fontId="7" fillId="0" borderId="79" xfId="0" applyNumberFormat="1" applyFont="1" applyBorder="1" applyAlignment="1">
      <alignment horizontal="right" vertical="center" indent="3"/>
    </xf>
    <xf numFmtId="183" fontId="7" fillId="0" borderId="82" xfId="0" applyNumberFormat="1" applyFont="1" applyBorder="1" applyAlignment="1">
      <alignment horizontal="right" vertical="center" indent="3"/>
    </xf>
    <xf numFmtId="0" fontId="4" fillId="0" borderId="12" xfId="0" applyFont="1" applyBorder="1" applyAlignment="1">
      <alignment horizontal="center" vertical="center" wrapText="1"/>
    </xf>
    <xf numFmtId="0" fontId="4" fillId="0" borderId="78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176" fontId="7" fillId="0" borderId="12" xfId="0" applyNumberFormat="1" applyFont="1" applyBorder="1" applyAlignment="1">
      <alignment horizontal="right" vertical="center" indent="3"/>
    </xf>
    <xf numFmtId="176" fontId="7" fillId="0" borderId="78" xfId="0" applyNumberFormat="1" applyFont="1" applyBorder="1" applyAlignment="1">
      <alignment horizontal="right" vertical="center" indent="3"/>
    </xf>
    <xf numFmtId="176" fontId="7" fillId="0" borderId="10" xfId="0" applyNumberFormat="1" applyFont="1" applyBorder="1" applyAlignment="1">
      <alignment horizontal="right" vertical="center" indent="3"/>
    </xf>
    <xf numFmtId="176" fontId="7" fillId="0" borderId="79" xfId="0" applyNumberFormat="1" applyFont="1" applyBorder="1" applyAlignment="1">
      <alignment horizontal="right" vertical="center" indent="3"/>
    </xf>
    <xf numFmtId="176" fontId="7" fillId="0" borderId="9" xfId="0" applyNumberFormat="1" applyFont="1" applyBorder="1" applyAlignment="1">
      <alignment horizontal="right" vertical="center" indent="3"/>
    </xf>
    <xf numFmtId="176" fontId="7" fillId="0" borderId="80" xfId="0" applyNumberFormat="1" applyFont="1" applyBorder="1" applyAlignment="1">
      <alignment horizontal="right" vertical="center" indent="3"/>
    </xf>
    <xf numFmtId="176" fontId="7" fillId="0" borderId="58" xfId="0" applyNumberFormat="1" applyFont="1" applyBorder="1" applyAlignment="1">
      <alignment horizontal="right" vertical="center" indent="3"/>
    </xf>
    <xf numFmtId="176" fontId="7" fillId="0" borderId="82" xfId="0" applyNumberFormat="1" applyFont="1" applyBorder="1" applyAlignment="1">
      <alignment horizontal="right" vertical="center" indent="3"/>
    </xf>
    <xf numFmtId="176" fontId="7" fillId="0" borderId="11" xfId="0" applyNumberFormat="1" applyFont="1" applyBorder="1" applyAlignment="1">
      <alignment horizontal="right" vertical="center" indent="3"/>
    </xf>
    <xf numFmtId="176" fontId="7" fillId="0" borderId="83" xfId="0" applyNumberFormat="1" applyFont="1" applyBorder="1" applyAlignment="1">
      <alignment horizontal="right" vertical="center" indent="3"/>
    </xf>
    <xf numFmtId="0" fontId="4" fillId="0" borderId="58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79" xfId="0" applyFont="1" applyBorder="1" applyAlignment="1">
      <alignment horizontal="center" vertical="center" wrapText="1"/>
    </xf>
    <xf numFmtId="176" fontId="7" fillId="0" borderId="58" xfId="0" applyNumberFormat="1" applyFont="1" applyBorder="1" applyAlignment="1">
      <alignment horizontal="right" vertical="center" wrapText="1" indent="3"/>
    </xf>
    <xf numFmtId="176" fontId="7" fillId="0" borderId="82" xfId="0" applyNumberFormat="1" applyFont="1" applyBorder="1" applyAlignment="1">
      <alignment horizontal="right" vertical="center" wrapText="1" indent="3"/>
    </xf>
    <xf numFmtId="176" fontId="7" fillId="0" borderId="9" xfId="0" applyNumberFormat="1" applyFont="1" applyBorder="1" applyAlignment="1">
      <alignment horizontal="right" vertical="center" wrapText="1" indent="3"/>
    </xf>
    <xf numFmtId="176" fontId="7" fillId="0" borderId="80" xfId="0" applyNumberFormat="1" applyFont="1" applyBorder="1" applyAlignment="1">
      <alignment horizontal="right" vertical="center" wrapText="1" indent="3"/>
    </xf>
    <xf numFmtId="176" fontId="7" fillId="0" borderId="69" xfId="0" applyNumberFormat="1" applyFont="1" applyBorder="1" applyAlignment="1">
      <alignment horizontal="right" vertical="center" indent="3"/>
    </xf>
    <xf numFmtId="176" fontId="7" fillId="0" borderId="81" xfId="0" applyNumberFormat="1" applyFont="1" applyBorder="1" applyAlignment="1">
      <alignment horizontal="right" vertical="center" indent="3"/>
    </xf>
    <xf numFmtId="176" fontId="7" fillId="0" borderId="9" xfId="0" applyNumberFormat="1" applyFont="1" applyBorder="1" applyAlignment="1">
      <alignment horizontal="center" vertical="center"/>
    </xf>
    <xf numFmtId="176" fontId="7" fillId="0" borderId="10" xfId="0" applyNumberFormat="1" applyFont="1" applyBorder="1" applyAlignment="1">
      <alignment horizontal="center" vertical="center"/>
    </xf>
    <xf numFmtId="176" fontId="7" fillId="0" borderId="58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176" fontId="7" fillId="0" borderId="69" xfId="0" applyNumberFormat="1" applyFont="1" applyBorder="1" applyAlignment="1">
      <alignment horizontal="center" vertical="center"/>
    </xf>
    <xf numFmtId="176" fontId="7" fillId="0" borderId="12" xfId="0" applyNumberFormat="1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0" fontId="15" fillId="0" borderId="45" xfId="0" applyFont="1" applyBorder="1" applyAlignment="1">
      <alignment horizontal="center"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176" fontId="15" fillId="0" borderId="44" xfId="0" applyNumberFormat="1" applyFont="1" applyBorder="1" applyAlignment="1">
      <alignment horizontal="center" vertical="center" wrapText="1"/>
    </xf>
    <xf numFmtId="176" fontId="15" fillId="0" borderId="0" xfId="0" applyNumberFormat="1" applyFont="1" applyBorder="1" applyAlignment="1">
      <alignment horizontal="center" vertical="center" wrapText="1"/>
    </xf>
    <xf numFmtId="176" fontId="15" fillId="0" borderId="46" xfId="0" applyNumberFormat="1" applyFont="1" applyBorder="1" applyAlignment="1">
      <alignment horizontal="center" vertical="center" wrapText="1"/>
    </xf>
    <xf numFmtId="176" fontId="15" fillId="0" borderId="45" xfId="0" applyNumberFormat="1" applyFont="1" applyBorder="1" applyAlignment="1">
      <alignment horizontal="center" vertical="center" wrapText="1"/>
    </xf>
    <xf numFmtId="176" fontId="15" fillId="0" borderId="32" xfId="0" applyNumberFormat="1" applyFont="1" applyBorder="1" applyAlignment="1">
      <alignment horizontal="center" vertical="center" wrapText="1"/>
    </xf>
    <xf numFmtId="176" fontId="15" fillId="0" borderId="39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16" xfId="1" applyFont="1" applyBorder="1" applyAlignment="1" applyProtection="1">
      <alignment horizontal="center" vertical="center"/>
    </xf>
    <xf numFmtId="0" fontId="28" fillId="0" borderId="38" xfId="1" applyFont="1" applyBorder="1" applyAlignment="1" applyProtection="1">
      <alignment horizontal="center" vertical="center"/>
    </xf>
    <xf numFmtId="0" fontId="28" fillId="0" borderId="32" xfId="1" applyFont="1" applyBorder="1" applyAlignment="1" applyProtection="1">
      <alignment horizontal="center" vertical="center"/>
    </xf>
    <xf numFmtId="0" fontId="28" fillId="0" borderId="39" xfId="1" applyFont="1" applyBorder="1" applyAlignment="1" applyProtection="1">
      <alignment horizontal="center" vertical="center"/>
    </xf>
    <xf numFmtId="0" fontId="28" fillId="0" borderId="16" xfId="1" quotePrefix="1" applyFont="1" applyBorder="1" applyAlignment="1" applyProtection="1">
      <alignment horizontal="center" vertical="center"/>
      <protection locked="0"/>
    </xf>
    <xf numFmtId="0" fontId="28" fillId="0" borderId="38" xfId="1" quotePrefix="1" applyFont="1" applyBorder="1" applyAlignment="1" applyProtection="1">
      <alignment horizontal="center" vertical="center"/>
      <protection locked="0"/>
    </xf>
    <xf numFmtId="0" fontId="28" fillId="0" borderId="32" xfId="1" quotePrefix="1" applyFont="1" applyBorder="1" applyAlignment="1" applyProtection="1">
      <alignment horizontal="center" vertical="center"/>
      <protection locked="0"/>
    </xf>
    <xf numFmtId="0" fontId="28" fillId="0" borderId="39" xfId="1" quotePrefix="1" applyFont="1" applyBorder="1" applyAlignment="1" applyProtection="1">
      <alignment horizontal="center" vertical="center"/>
      <protection locked="0"/>
    </xf>
    <xf numFmtId="0" fontId="28" fillId="0" borderId="16" xfId="1" quotePrefix="1" applyFont="1" applyBorder="1" applyAlignment="1" applyProtection="1">
      <alignment horizontal="center" vertical="center"/>
    </xf>
    <xf numFmtId="0" fontId="28" fillId="0" borderId="18" xfId="1" applyFont="1" applyBorder="1" applyAlignment="1" applyProtection="1">
      <alignment horizontal="center" vertical="center"/>
    </xf>
    <xf numFmtId="0" fontId="28" fillId="0" borderId="17" xfId="1" applyFont="1" applyBorder="1" applyAlignment="1" applyProtection="1">
      <alignment horizontal="center" vertical="center"/>
      <protection locked="0"/>
    </xf>
    <xf numFmtId="0" fontId="28" fillId="0" borderId="18" xfId="1" applyFont="1" applyBorder="1" applyAlignment="1" applyProtection="1">
      <alignment horizontal="center" vertical="center"/>
      <protection locked="0"/>
    </xf>
    <xf numFmtId="0" fontId="28" fillId="0" borderId="17" xfId="1" applyFont="1" applyBorder="1" applyAlignment="1" applyProtection="1">
      <alignment horizontal="right" vertical="center"/>
    </xf>
    <xf numFmtId="0" fontId="4" fillId="0" borderId="116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186" fontId="7" fillId="0" borderId="101" xfId="0" applyNumberFormat="1" applyFont="1" applyBorder="1" applyAlignment="1">
      <alignment horizontal="right" vertical="center"/>
    </xf>
    <xf numFmtId="186" fontId="7" fillId="0" borderId="102" xfId="0" applyNumberFormat="1" applyFont="1" applyBorder="1" applyAlignment="1">
      <alignment horizontal="right" vertical="center"/>
    </xf>
    <xf numFmtId="0" fontId="31" fillId="0" borderId="42" xfId="1" applyFont="1" applyBorder="1" applyAlignment="1" applyProtection="1">
      <alignment horizontal="center" vertical="center"/>
    </xf>
    <xf numFmtId="0" fontId="31" fillId="0" borderId="17" xfId="1" applyFont="1" applyBorder="1" applyAlignment="1" applyProtection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8" Type="http://schemas.openxmlformats.org/officeDocument/2006/relationships/customXml" Target="../customXml/item2.xml" /><Relationship Id="rId3" Type="http://schemas.openxmlformats.org/officeDocument/2006/relationships/theme" Target="theme/theme1.xml" /><Relationship Id="rId7" Type="http://schemas.openxmlformats.org/officeDocument/2006/relationships/customXml" Target="../customXml/item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Relationship Id="rId9" Type="http://schemas.openxmlformats.org/officeDocument/2006/relationships/customXml" Target="../customXml/item3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15</xdr:row>
      <xdr:rowOff>285749</xdr:rowOff>
    </xdr:from>
    <xdr:to>
      <xdr:col>15</xdr:col>
      <xdr:colOff>107157</xdr:colOff>
      <xdr:row>31</xdr:row>
      <xdr:rowOff>35719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1130299" y="3587749"/>
          <a:ext cx="3904458" cy="4829970"/>
          <a:chOff x="1250155" y="3750469"/>
          <a:chExt cx="4405314" cy="4702970"/>
        </a:xfrm>
      </xdr:grpSpPr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1367127" y="4119563"/>
            <a:ext cx="3913753" cy="4038967"/>
            <a:chOff x="1164721" y="4310063"/>
            <a:chExt cx="3913753" cy="4038967"/>
          </a:xfrm>
        </xdr:grpSpPr>
        <xdr:grpSp>
          <xdr:nvGrpSpPr>
            <xdr:cNvPr id="12" name="グループ化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GrpSpPr/>
          </xdr:nvGrpSpPr>
          <xdr:grpSpPr>
            <a:xfrm>
              <a:off x="1399440" y="4310063"/>
              <a:ext cx="3679034" cy="4038967"/>
              <a:chOff x="1399440" y="4310063"/>
              <a:chExt cx="3679034" cy="4038967"/>
            </a:xfrm>
          </xdr:grpSpPr>
          <xdr:cxnSp macro="">
            <xdr:nvCxnSpPr>
              <xdr:cNvPr id="14" name="直線コネクタ 13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CxnSpPr/>
            </xdr:nvCxnSpPr>
            <xdr:spPr>
              <a:xfrm flipH="1" flipV="1">
                <a:off x="1602765" y="4317391"/>
                <a:ext cx="0" cy="1548973"/>
              </a:xfrm>
              <a:prstGeom prst="line">
                <a:avLst/>
              </a:prstGeom>
              <a:ln w="12700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5" name="直線コネクタ 14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CxnSpPr/>
            </xdr:nvCxnSpPr>
            <xdr:spPr>
              <a:xfrm>
                <a:off x="1604097" y="5875193"/>
                <a:ext cx="166687" cy="1987262"/>
              </a:xfrm>
              <a:prstGeom prst="line">
                <a:avLst/>
              </a:prstGeom>
              <a:ln w="28575">
                <a:solidFill>
                  <a:schemeClr val="tx1"/>
                </a:solidFill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6" name="直線コネクタ 15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CxnSpPr/>
            </xdr:nvCxnSpPr>
            <xdr:spPr>
              <a:xfrm>
                <a:off x="1751301" y="7871114"/>
                <a:ext cx="2201574" cy="284667"/>
              </a:xfrm>
              <a:prstGeom prst="line">
                <a:avLst/>
              </a:prstGeom>
              <a:ln w="28575">
                <a:solidFill>
                  <a:schemeClr val="tx1"/>
                </a:solidFill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7" name="直線コネクタ 16">
                <a:extLst>
                  <a:ext uri="{FF2B5EF4-FFF2-40B4-BE49-F238E27FC236}">
                    <a16:creationId xmlns:a16="http://schemas.microsoft.com/office/drawing/2014/main" id="{00000000-0008-0000-0000-000011000000}"/>
                  </a:ext>
                </a:extLst>
              </xdr:cNvPr>
              <xdr:cNvCxnSpPr/>
            </xdr:nvCxnSpPr>
            <xdr:spPr>
              <a:xfrm flipV="1">
                <a:off x="3940969" y="6401899"/>
                <a:ext cx="998293" cy="1754799"/>
              </a:xfrm>
              <a:prstGeom prst="line">
                <a:avLst/>
              </a:prstGeom>
              <a:ln w="28575">
                <a:solidFill>
                  <a:schemeClr val="tx1"/>
                </a:solidFill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8" name="直線コネクタ 17">
                <a:extLs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CxnSpPr/>
            </xdr:nvCxnSpPr>
            <xdr:spPr>
              <a:xfrm flipH="1" flipV="1">
                <a:off x="3510512" y="5090380"/>
                <a:ext cx="1428750" cy="1311520"/>
              </a:xfrm>
              <a:prstGeom prst="line">
                <a:avLst/>
              </a:prstGeom>
              <a:ln w="28575">
                <a:solidFill>
                  <a:schemeClr val="tx1"/>
                </a:solidFill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19" name="直線コネクタ 18">
                <a:extLs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CxnSpPr/>
            </xdr:nvCxnSpPr>
            <xdr:spPr>
              <a:xfrm flipH="1">
                <a:off x="1612756" y="5083969"/>
                <a:ext cx="1899588" cy="791224"/>
              </a:xfrm>
              <a:prstGeom prst="line">
                <a:avLst/>
              </a:prstGeom>
              <a:ln w="28575">
                <a:solidFill>
                  <a:schemeClr val="tx1"/>
                </a:solidFill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20" name="楕円 19">
                <a:extLst>
                  <a:ext uri="{FF2B5EF4-FFF2-40B4-BE49-F238E27FC236}">
                    <a16:creationId xmlns:a16="http://schemas.microsoft.com/office/drawing/2014/main" id="{00000000-0008-0000-0000-000014000000}"/>
                  </a:ext>
                </a:extLst>
              </xdr:cNvPr>
              <xdr:cNvSpPr/>
            </xdr:nvSpPr>
            <xdr:spPr>
              <a:xfrm>
                <a:off x="3451896" y="5031764"/>
                <a:ext cx="108000" cy="108000"/>
              </a:xfrm>
              <a:prstGeom prst="ellipse">
                <a:avLst/>
              </a:prstGeom>
              <a:solidFill>
                <a:schemeClr val="bg1"/>
              </a:solidFill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1" name="楕円 20">
                <a:extLst>
                  <a:ext uri="{FF2B5EF4-FFF2-40B4-BE49-F238E27FC236}">
                    <a16:creationId xmlns:a16="http://schemas.microsoft.com/office/drawing/2014/main" id="{00000000-0008-0000-0000-000015000000}"/>
                  </a:ext>
                </a:extLst>
              </xdr:cNvPr>
              <xdr:cNvSpPr/>
            </xdr:nvSpPr>
            <xdr:spPr>
              <a:xfrm>
                <a:off x="1544151" y="5812082"/>
                <a:ext cx="108000" cy="102504"/>
              </a:xfrm>
              <a:prstGeom prst="ellipse">
                <a:avLst/>
              </a:prstGeom>
              <a:solidFill>
                <a:schemeClr val="bg1"/>
              </a:solidFill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2" name="楕円 21">
                <a:extLs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SpPr/>
            </xdr:nvSpPr>
            <xdr:spPr>
              <a:xfrm>
                <a:off x="1698016" y="7817827"/>
                <a:ext cx="113494" cy="108000"/>
              </a:xfrm>
              <a:prstGeom prst="ellipse">
                <a:avLst/>
              </a:prstGeom>
              <a:solidFill>
                <a:schemeClr val="bg1"/>
              </a:solidFill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3" name="楕円 22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SpPr/>
            </xdr:nvSpPr>
            <xdr:spPr>
              <a:xfrm>
                <a:off x="3875026" y="8090756"/>
                <a:ext cx="108000" cy="108000"/>
              </a:xfrm>
              <a:prstGeom prst="ellipse">
                <a:avLst/>
              </a:prstGeom>
              <a:solidFill>
                <a:schemeClr val="bg1"/>
              </a:solidFill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4" name="楕円 23">
                <a:extLs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SpPr/>
            </xdr:nvSpPr>
            <xdr:spPr>
              <a:xfrm>
                <a:off x="4873319" y="6335957"/>
                <a:ext cx="108000" cy="108000"/>
              </a:xfrm>
              <a:prstGeom prst="ellipse">
                <a:avLst/>
              </a:prstGeom>
              <a:solidFill>
                <a:schemeClr val="bg1"/>
              </a:solidFill>
              <a:ln w="19050">
                <a:solidFill>
                  <a:schemeClr val="tx1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5" name="円弧 24">
                <a:extLst>
                  <a:ext uri="{FF2B5EF4-FFF2-40B4-BE49-F238E27FC236}">
                    <a16:creationId xmlns:a16="http://schemas.microsoft.com/office/drawing/2014/main" id="{00000000-0008-0000-0000-000019000000}"/>
                  </a:ext>
                </a:extLst>
              </xdr:cNvPr>
              <xdr:cNvSpPr/>
            </xdr:nvSpPr>
            <xdr:spPr>
              <a:xfrm rot="10644158">
                <a:off x="2979311" y="4890721"/>
                <a:ext cx="939677" cy="804131"/>
              </a:xfrm>
              <a:prstGeom prst="arc">
                <a:avLst>
                  <a:gd name="adj1" fmla="val 12108089"/>
                  <a:gd name="adj2" fmla="val 0"/>
                </a:avLst>
              </a:prstGeom>
              <a:ln w="19050">
                <a:headEnd type="triangle" w="med" len="med"/>
                <a:tailEnd type="triangle" w="med" len="med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6" name="円弧 25">
                <a:extLst>
                  <a:ext uri="{FF2B5EF4-FFF2-40B4-BE49-F238E27FC236}">
                    <a16:creationId xmlns:a16="http://schemas.microsoft.com/office/drawing/2014/main" id="{00000000-0008-0000-0000-00001A000000}"/>
                  </a:ext>
                </a:extLst>
              </xdr:cNvPr>
              <xdr:cNvSpPr/>
            </xdr:nvSpPr>
            <xdr:spPr>
              <a:xfrm rot="6589999">
                <a:off x="1361433" y="5600975"/>
                <a:ext cx="912200" cy="836185"/>
              </a:xfrm>
              <a:prstGeom prst="arc">
                <a:avLst>
                  <a:gd name="adj1" fmla="val 12108089"/>
                  <a:gd name="adj2" fmla="val 0"/>
                </a:avLst>
              </a:prstGeom>
              <a:ln w="19050">
                <a:headEnd type="triangle" w="med" len="med"/>
                <a:tailEnd type="triangle" w="med" len="med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7" name="円弧 26">
                <a:extLst>
                  <a:ext uri="{FF2B5EF4-FFF2-40B4-BE49-F238E27FC236}">
                    <a16:creationId xmlns:a16="http://schemas.microsoft.com/office/drawing/2014/main" id="{00000000-0008-0000-0000-00001B000000}"/>
                  </a:ext>
                </a:extLst>
              </xdr:cNvPr>
              <xdr:cNvSpPr/>
            </xdr:nvSpPr>
            <xdr:spPr>
              <a:xfrm rot="2597108">
                <a:off x="1448899" y="7213356"/>
                <a:ext cx="938760" cy="809626"/>
              </a:xfrm>
              <a:prstGeom prst="arc">
                <a:avLst>
                  <a:gd name="adj1" fmla="val 12108089"/>
                  <a:gd name="adj2" fmla="val 0"/>
                </a:avLst>
              </a:prstGeom>
              <a:ln w="19050">
                <a:headEnd type="triangle" w="med" len="med"/>
                <a:tailEnd type="triangle" w="med" len="med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8" name="円弧 27">
                <a:extLst>
                  <a:ext uri="{FF2B5EF4-FFF2-40B4-BE49-F238E27FC236}">
                    <a16:creationId xmlns:a16="http://schemas.microsoft.com/office/drawing/2014/main" id="{00000000-0008-0000-0000-00001C000000}"/>
                  </a:ext>
                </a:extLst>
              </xdr:cNvPr>
              <xdr:cNvSpPr/>
            </xdr:nvSpPr>
            <xdr:spPr>
              <a:xfrm rot="19228377">
                <a:off x="3373132" y="7544900"/>
                <a:ext cx="939677" cy="804130"/>
              </a:xfrm>
              <a:prstGeom prst="arc">
                <a:avLst>
                  <a:gd name="adj1" fmla="val 12108089"/>
                  <a:gd name="adj2" fmla="val 0"/>
                </a:avLst>
              </a:prstGeom>
              <a:ln w="19050">
                <a:headEnd type="triangle" w="med" len="med"/>
                <a:tailEnd type="triangle" w="med" len="med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29" name="円弧 28">
                <a:extLst>
                  <a:ext uri="{FF2B5EF4-FFF2-40B4-BE49-F238E27FC236}">
                    <a16:creationId xmlns:a16="http://schemas.microsoft.com/office/drawing/2014/main" id="{00000000-0008-0000-0000-00001D000000}"/>
                  </a:ext>
                </a:extLst>
              </xdr:cNvPr>
              <xdr:cNvSpPr/>
            </xdr:nvSpPr>
            <xdr:spPr>
              <a:xfrm rot="14564949">
                <a:off x="4209318" y="5932060"/>
                <a:ext cx="906706" cy="831606"/>
              </a:xfrm>
              <a:prstGeom prst="arc">
                <a:avLst>
                  <a:gd name="adj1" fmla="val 12108089"/>
                  <a:gd name="adj2" fmla="val 0"/>
                </a:avLst>
              </a:prstGeom>
              <a:ln w="19050">
                <a:headEnd type="triangle" w="med" len="med"/>
                <a:tailEnd type="triangle" w="med" len="med"/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cxnSp macro="">
            <xdr:nvCxnSpPr>
              <xdr:cNvPr id="30" name="直線コネクタ 29">
                <a:extLst>
                  <a:ext uri="{FF2B5EF4-FFF2-40B4-BE49-F238E27FC236}">
                    <a16:creationId xmlns:a16="http://schemas.microsoft.com/office/drawing/2014/main" id="{00000000-0008-0000-0000-00001E000000}"/>
                  </a:ext>
                </a:extLst>
              </xdr:cNvPr>
              <xdr:cNvCxnSpPr/>
            </xdr:nvCxnSpPr>
            <xdr:spPr>
              <a:xfrm flipH="1">
                <a:off x="1544150" y="4310063"/>
                <a:ext cx="58615" cy="404812"/>
              </a:xfrm>
              <a:prstGeom prst="line">
                <a:avLst/>
              </a:prstGeom>
              <a:ln w="12700"/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  <xdr:cxnSp macro="">
            <xdr:nvCxnSpPr>
              <xdr:cNvPr id="31" name="直線コネクタ 30">
                <a:extLst>
                  <a:ext uri="{FF2B5EF4-FFF2-40B4-BE49-F238E27FC236}">
                    <a16:creationId xmlns:a16="http://schemas.microsoft.com/office/drawing/2014/main" id="{00000000-0008-0000-0000-00001F000000}"/>
                  </a:ext>
                </a:extLst>
              </xdr:cNvPr>
              <xdr:cNvCxnSpPr/>
            </xdr:nvCxnSpPr>
            <xdr:spPr>
              <a:xfrm>
                <a:off x="1536823" y="4707548"/>
                <a:ext cx="144000" cy="0"/>
              </a:xfrm>
              <a:prstGeom prst="line">
                <a:avLst/>
              </a:prstGeom>
              <a:ln w="12700">
                <a:solidFill>
                  <a:schemeClr val="tx1"/>
                </a:solidFill>
              </a:ln>
            </xdr:spPr>
            <xdr:style>
              <a:lnRef idx="1">
                <a:schemeClr val="dk1"/>
              </a:lnRef>
              <a:fillRef idx="0">
                <a:schemeClr val="dk1"/>
              </a:fillRef>
              <a:effectRef idx="0">
                <a:schemeClr val="dk1"/>
              </a:effectRef>
              <a:fontRef idx="minor">
                <a:schemeClr val="tx1"/>
              </a:fontRef>
            </xdr:style>
          </xdr:cxnSp>
        </xdr:grpSp>
        <xdr:sp macro="" textlink="">
          <xdr:nvSpPr>
            <xdr:cNvPr id="13" name="円弧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>
            <a:xfrm rot="4508740">
              <a:off x="1161513" y="5422268"/>
              <a:ext cx="775441" cy="769025"/>
            </a:xfrm>
            <a:prstGeom prst="arc">
              <a:avLst>
                <a:gd name="adj1" fmla="val 12108089"/>
                <a:gd name="adj2" fmla="val 0"/>
              </a:avLst>
            </a:prstGeom>
            <a:ln w="19050">
              <a:headEnd type="triangle" w="med" len="med"/>
              <a:tailEnd type="triangle" w="med" len="med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1250155" y="5417344"/>
            <a:ext cx="547688" cy="5119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>
                <a:latin typeface="ＭＳ 明朝" panose="02020609040205080304" pitchFamily="17" charset="-128"/>
                <a:ea typeface="ＭＳ 明朝" panose="02020609040205080304" pitchFamily="17" charset="-128"/>
              </a:rPr>
              <a:t>Ａ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1512094" y="7631907"/>
            <a:ext cx="547688" cy="5119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>
                <a:latin typeface="ＭＳ 明朝" panose="02020609040205080304" pitchFamily="17" charset="-128"/>
                <a:ea typeface="ＭＳ 明朝" panose="02020609040205080304" pitchFamily="17" charset="-128"/>
              </a:rPr>
              <a:t>Ｂ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024313" y="7941470"/>
            <a:ext cx="547688" cy="5119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>
                <a:latin typeface="ＭＳ 明朝" panose="02020609040205080304" pitchFamily="17" charset="-128"/>
                <a:ea typeface="ＭＳ 明朝" panose="02020609040205080304" pitchFamily="17" charset="-128"/>
              </a:rPr>
              <a:t>Ｃ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5107781" y="5786438"/>
            <a:ext cx="547688" cy="5119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>
                <a:latin typeface="ＭＳ 明朝" panose="02020609040205080304" pitchFamily="17" charset="-128"/>
                <a:ea typeface="ＭＳ 明朝" panose="02020609040205080304" pitchFamily="17" charset="-128"/>
              </a:rPr>
              <a:t>Ｄ</a:t>
            </a:r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>
          <a:xfrm>
            <a:off x="3440907" y="4405313"/>
            <a:ext cx="547688" cy="5119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>
                <a:latin typeface="ＭＳ 明朝" panose="02020609040205080304" pitchFamily="17" charset="-128"/>
                <a:ea typeface="ＭＳ 明朝" panose="02020609040205080304" pitchFamily="17" charset="-128"/>
              </a:rPr>
              <a:t>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1702594" y="3750469"/>
            <a:ext cx="547688" cy="51196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600" b="1">
                <a:latin typeface="ＭＳ 明朝" panose="02020609040205080304" pitchFamily="17" charset="-128"/>
                <a:ea typeface="ＭＳ 明朝" panose="02020609040205080304" pitchFamily="17" charset="-128"/>
              </a:rPr>
              <a:t>Ｎ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39"/>
  <sheetViews>
    <sheetView tabSelected="1" view="pageBreakPreview" zoomScale="60" zoomScaleNormal="55" workbookViewId="0">
      <selection activeCell="M16" sqref="M16"/>
    </sheetView>
  </sheetViews>
  <sheetFormatPr defaultColWidth="9" defaultRowHeight="13.2"/>
  <cols>
    <col min="1" max="1" width="9" style="25"/>
    <col min="2" max="2" width="4.6640625" style="10" customWidth="1"/>
    <col min="3" max="3" width="4.6640625" style="25" customWidth="1"/>
    <col min="4" max="4" width="4.6640625" style="10" customWidth="1"/>
    <col min="5" max="5" width="2.6640625" style="10" customWidth="1"/>
    <col min="6" max="14" width="4.6640625" style="10" customWidth="1"/>
    <col min="15" max="16" width="4.6640625" style="25" customWidth="1"/>
    <col min="17" max="24" width="4.6640625" style="10" customWidth="1"/>
    <col min="25" max="25" width="5.6640625" style="25" customWidth="1"/>
    <col min="26" max="26" width="4.6640625" style="25" customWidth="1"/>
    <col min="27" max="27" width="4.6640625" style="10" customWidth="1"/>
    <col min="28" max="28" width="4.6640625" style="25" customWidth="1"/>
    <col min="29" max="30" width="5.6640625" style="10" customWidth="1"/>
    <col min="31" max="34" width="4.6640625" style="25" customWidth="1"/>
    <col min="35" max="35" width="5.6640625" style="10" customWidth="1"/>
    <col min="36" max="36" width="5.6640625" style="25" customWidth="1"/>
    <col min="37" max="37" width="5.6640625" style="10" customWidth="1"/>
    <col min="38" max="38" width="5.6640625" style="25" customWidth="1"/>
    <col min="39" max="43" width="5.6640625" style="10" customWidth="1"/>
    <col min="44" max="45" width="5.6640625" style="25" customWidth="1"/>
    <col min="46" max="51" width="5.6640625" style="10" customWidth="1"/>
    <col min="52" max="16384" width="9" style="10"/>
  </cols>
  <sheetData>
    <row r="1" spans="2:40" s="25" customFormat="1"/>
    <row r="2" spans="2:40" s="25" customFormat="1" ht="30" customHeight="1">
      <c r="B2" s="92" t="s">
        <v>120</v>
      </c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</row>
    <row r="3" spans="2:40" ht="15" customHeight="1" thickBot="1">
      <c r="B3" s="26"/>
      <c r="C3" s="38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38"/>
      <c r="P3" s="38"/>
      <c r="Q3" s="26"/>
      <c r="R3" s="26"/>
      <c r="S3" s="26"/>
      <c r="T3" s="26"/>
      <c r="U3" s="26"/>
      <c r="V3" s="26"/>
      <c r="W3" s="26"/>
      <c r="X3" s="26"/>
      <c r="Y3" s="38"/>
      <c r="Z3" s="38"/>
      <c r="AA3" s="26"/>
      <c r="AB3" s="38"/>
      <c r="AC3" s="26"/>
      <c r="AD3" s="26"/>
      <c r="AE3" s="38"/>
      <c r="AF3" s="38"/>
      <c r="AG3" s="38"/>
      <c r="AH3" s="38"/>
      <c r="AI3" s="26"/>
      <c r="AJ3" s="38"/>
      <c r="AK3" s="26"/>
      <c r="AL3" s="38"/>
      <c r="AM3" s="26"/>
      <c r="AN3" s="26"/>
    </row>
    <row r="4" spans="2:40" ht="15" customHeight="1">
      <c r="B4" s="93" t="s">
        <v>49</v>
      </c>
      <c r="C4" s="94"/>
      <c r="D4" s="95"/>
      <c r="E4" s="31"/>
      <c r="F4" s="102" t="s">
        <v>47</v>
      </c>
      <c r="G4" s="103"/>
      <c r="H4" s="88" t="s">
        <v>124</v>
      </c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9"/>
      <c r="U4" s="102" t="s">
        <v>100</v>
      </c>
      <c r="V4" s="103"/>
      <c r="W4" s="185"/>
      <c r="X4" s="185"/>
      <c r="Y4" s="186"/>
      <c r="Z4" s="189" t="s">
        <v>122</v>
      </c>
      <c r="AA4" s="190"/>
      <c r="AB4" s="185"/>
      <c r="AC4" s="185"/>
      <c r="AD4" s="186"/>
      <c r="AE4" s="183" t="s">
        <v>48</v>
      </c>
      <c r="AF4" s="183"/>
      <c r="AG4" s="183"/>
      <c r="AH4" s="183"/>
      <c r="AI4" s="179"/>
      <c r="AJ4" s="179"/>
      <c r="AK4" s="181" t="s">
        <v>39</v>
      </c>
      <c r="AL4" s="179"/>
      <c r="AM4" s="179"/>
      <c r="AN4" s="177" t="s">
        <v>40</v>
      </c>
    </row>
    <row r="5" spans="2:40" s="25" customFormat="1" ht="15" customHeight="1" thickBot="1">
      <c r="B5" s="96"/>
      <c r="C5" s="97"/>
      <c r="D5" s="98"/>
      <c r="E5" s="31"/>
      <c r="F5" s="106"/>
      <c r="G5" s="107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1"/>
      <c r="U5" s="106"/>
      <c r="V5" s="107"/>
      <c r="W5" s="187"/>
      <c r="X5" s="187"/>
      <c r="Y5" s="188"/>
      <c r="Z5" s="191"/>
      <c r="AA5" s="192"/>
      <c r="AB5" s="187"/>
      <c r="AC5" s="187"/>
      <c r="AD5" s="188"/>
      <c r="AE5" s="184"/>
      <c r="AF5" s="184"/>
      <c r="AG5" s="184"/>
      <c r="AH5" s="184"/>
      <c r="AI5" s="180"/>
      <c r="AJ5" s="180"/>
      <c r="AK5" s="182"/>
      <c r="AL5" s="180"/>
      <c r="AM5" s="180"/>
      <c r="AN5" s="178"/>
    </row>
    <row r="6" spans="2:40" ht="15" customHeight="1">
      <c r="B6" s="96"/>
      <c r="C6" s="97"/>
      <c r="D6" s="98"/>
      <c r="E6" s="31"/>
      <c r="F6" s="102" t="s">
        <v>46</v>
      </c>
      <c r="G6" s="103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76" t="s">
        <v>101</v>
      </c>
      <c r="T6" s="88"/>
      <c r="U6" s="88"/>
      <c r="V6" s="88"/>
      <c r="W6" s="88"/>
      <c r="X6" s="88"/>
      <c r="Y6" s="108"/>
      <c r="Z6" s="109"/>
      <c r="AA6" s="109"/>
      <c r="AB6" s="109"/>
      <c r="AC6" s="109"/>
      <c r="AD6" s="110"/>
      <c r="AE6" s="210" t="s">
        <v>118</v>
      </c>
      <c r="AF6" s="211"/>
      <c r="AG6" s="211"/>
      <c r="AH6" s="211"/>
      <c r="AI6" s="218"/>
      <c r="AJ6" s="218"/>
      <c r="AK6" s="218"/>
      <c r="AL6" s="218"/>
      <c r="AM6" s="218"/>
      <c r="AN6" s="219"/>
    </row>
    <row r="7" spans="2:40" ht="15" customHeight="1">
      <c r="B7" s="96"/>
      <c r="C7" s="97"/>
      <c r="D7" s="98"/>
      <c r="E7" s="31"/>
      <c r="F7" s="104"/>
      <c r="G7" s="105"/>
      <c r="H7" s="169"/>
      <c r="I7" s="169"/>
      <c r="J7" s="169"/>
      <c r="K7" s="169"/>
      <c r="L7" s="169"/>
      <c r="M7" s="169"/>
      <c r="N7" s="169"/>
      <c r="O7" s="169"/>
      <c r="P7" s="169"/>
      <c r="Q7" s="169"/>
      <c r="R7" s="169"/>
      <c r="S7" s="174"/>
      <c r="T7" s="175"/>
      <c r="U7" s="175"/>
      <c r="V7" s="175"/>
      <c r="W7" s="175"/>
      <c r="X7" s="175"/>
      <c r="Y7" s="111"/>
      <c r="Z7" s="112"/>
      <c r="AA7" s="112"/>
      <c r="AB7" s="112"/>
      <c r="AC7" s="112"/>
      <c r="AD7" s="113"/>
      <c r="AE7" s="212"/>
      <c r="AF7" s="213"/>
      <c r="AG7" s="213"/>
      <c r="AH7" s="213"/>
      <c r="AI7" s="220"/>
      <c r="AJ7" s="220"/>
      <c r="AK7" s="220"/>
      <c r="AL7" s="220"/>
      <c r="AM7" s="220"/>
      <c r="AN7" s="221"/>
    </row>
    <row r="8" spans="2:40" ht="15" customHeight="1">
      <c r="B8" s="96"/>
      <c r="C8" s="97"/>
      <c r="D8" s="98"/>
      <c r="E8" s="31"/>
      <c r="F8" s="104"/>
      <c r="G8" s="105"/>
      <c r="H8" s="169"/>
      <c r="I8" s="169"/>
      <c r="J8" s="169"/>
      <c r="K8" s="169"/>
      <c r="L8" s="169"/>
      <c r="M8" s="169"/>
      <c r="N8" s="169"/>
      <c r="O8" s="169"/>
      <c r="P8" s="169"/>
      <c r="Q8" s="169"/>
      <c r="R8" s="169"/>
      <c r="S8" s="171" t="s">
        <v>102</v>
      </c>
      <c r="T8" s="172"/>
      <c r="U8" s="172"/>
      <c r="V8" s="172"/>
      <c r="W8" s="172"/>
      <c r="X8" s="172"/>
      <c r="Y8" s="111"/>
      <c r="Z8" s="112"/>
      <c r="AA8" s="112"/>
      <c r="AB8" s="112"/>
      <c r="AC8" s="112"/>
      <c r="AD8" s="113"/>
      <c r="AE8" s="212"/>
      <c r="AF8" s="213"/>
      <c r="AG8" s="213"/>
      <c r="AH8" s="213"/>
      <c r="AI8" s="220"/>
      <c r="AJ8" s="220"/>
      <c r="AK8" s="220"/>
      <c r="AL8" s="220"/>
      <c r="AM8" s="220"/>
      <c r="AN8" s="221"/>
    </row>
    <row r="9" spans="2:40" ht="15" customHeight="1">
      <c r="B9" s="96"/>
      <c r="C9" s="97"/>
      <c r="D9" s="98"/>
      <c r="E9" s="31"/>
      <c r="F9" s="104"/>
      <c r="G9" s="105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74"/>
      <c r="T9" s="175"/>
      <c r="U9" s="175"/>
      <c r="V9" s="175"/>
      <c r="W9" s="175"/>
      <c r="X9" s="175"/>
      <c r="Y9" s="111"/>
      <c r="Z9" s="112"/>
      <c r="AA9" s="112"/>
      <c r="AB9" s="112"/>
      <c r="AC9" s="112"/>
      <c r="AD9" s="113"/>
      <c r="AE9" s="214"/>
      <c r="AF9" s="215"/>
      <c r="AG9" s="215"/>
      <c r="AH9" s="215"/>
      <c r="AI9" s="222"/>
      <c r="AJ9" s="222"/>
      <c r="AK9" s="222"/>
      <c r="AL9" s="222"/>
      <c r="AM9" s="222"/>
      <c r="AN9" s="223"/>
    </row>
    <row r="10" spans="2:40" ht="15" customHeight="1">
      <c r="B10" s="96"/>
      <c r="C10" s="97"/>
      <c r="D10" s="98"/>
      <c r="E10" s="31"/>
      <c r="F10" s="104"/>
      <c r="G10" s="105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71" t="s">
        <v>103</v>
      </c>
      <c r="T10" s="172"/>
      <c r="U10" s="172"/>
      <c r="V10" s="172"/>
      <c r="W10" s="172"/>
      <c r="X10" s="172"/>
      <c r="Y10" s="111"/>
      <c r="Z10" s="112"/>
      <c r="AA10" s="112"/>
      <c r="AB10" s="112"/>
      <c r="AC10" s="112"/>
      <c r="AD10" s="113"/>
      <c r="AE10" s="214"/>
      <c r="AF10" s="215"/>
      <c r="AG10" s="215"/>
      <c r="AH10" s="215"/>
      <c r="AI10" s="222"/>
      <c r="AJ10" s="222"/>
      <c r="AK10" s="222"/>
      <c r="AL10" s="222"/>
      <c r="AM10" s="222"/>
      <c r="AN10" s="223"/>
    </row>
    <row r="11" spans="2:40" ht="15" customHeight="1" thickBot="1">
      <c r="B11" s="99"/>
      <c r="C11" s="100"/>
      <c r="D11" s="101"/>
      <c r="E11" s="26"/>
      <c r="F11" s="106"/>
      <c r="G11" s="107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3"/>
      <c r="T11" s="90"/>
      <c r="U11" s="90"/>
      <c r="V11" s="90"/>
      <c r="W11" s="90"/>
      <c r="X11" s="90"/>
      <c r="Y11" s="114"/>
      <c r="Z11" s="115"/>
      <c r="AA11" s="115"/>
      <c r="AB11" s="115"/>
      <c r="AC11" s="115"/>
      <c r="AD11" s="116"/>
      <c r="AE11" s="216"/>
      <c r="AF11" s="217"/>
      <c r="AG11" s="217"/>
      <c r="AH11" s="217"/>
      <c r="AI11" s="224"/>
      <c r="AJ11" s="224"/>
      <c r="AK11" s="224"/>
      <c r="AL11" s="224"/>
      <c r="AM11" s="224"/>
      <c r="AN11" s="225"/>
    </row>
    <row r="12" spans="2:40" ht="15" customHeight="1">
      <c r="B12" s="26"/>
      <c r="C12" s="38"/>
      <c r="D12" s="26"/>
      <c r="E12" s="26"/>
      <c r="F12" s="32"/>
      <c r="G12" s="32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2"/>
      <c r="S12" s="32"/>
      <c r="T12" s="33"/>
      <c r="U12" s="33"/>
      <c r="V12" s="33"/>
      <c r="W12" s="33"/>
      <c r="X12" s="33"/>
      <c r="Y12" s="33"/>
      <c r="Z12" s="33"/>
      <c r="AA12" s="33"/>
      <c r="AB12" s="33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6"/>
    </row>
    <row r="13" spans="2:40" ht="24.9" customHeight="1" thickBot="1">
      <c r="B13" s="38"/>
      <c r="C13" s="38"/>
      <c r="D13" s="38"/>
      <c r="E13" s="28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5"/>
      <c r="R13" s="43" t="s">
        <v>104</v>
      </c>
      <c r="S13" s="28"/>
      <c r="T13" s="28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I13" s="27"/>
      <c r="AJ13" s="27"/>
      <c r="AK13" s="27"/>
      <c r="AL13" s="27"/>
      <c r="AM13" s="27"/>
      <c r="AN13" s="26"/>
    </row>
    <row r="14" spans="2:40" ht="20.25" customHeight="1">
      <c r="B14" s="29"/>
      <c r="C14" s="43" t="s">
        <v>113</v>
      </c>
      <c r="D14" s="25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5"/>
      <c r="R14" s="133" t="s">
        <v>41</v>
      </c>
      <c r="S14" s="134"/>
      <c r="T14" s="137" t="s">
        <v>42</v>
      </c>
      <c r="U14" s="134"/>
      <c r="V14" s="137" t="s">
        <v>43</v>
      </c>
      <c r="W14" s="134"/>
      <c r="X14" s="209" t="s">
        <v>44</v>
      </c>
      <c r="Y14" s="209"/>
      <c r="Z14" s="209"/>
      <c r="AA14" s="209"/>
      <c r="AB14" s="209"/>
      <c r="AC14" s="209"/>
      <c r="AD14" s="209"/>
      <c r="AE14" s="209"/>
      <c r="AF14" s="209"/>
      <c r="AG14" s="137" t="s">
        <v>45</v>
      </c>
      <c r="AH14" s="158"/>
      <c r="AI14" s="158"/>
      <c r="AJ14" s="158"/>
      <c r="AK14" s="158"/>
      <c r="AL14" s="158"/>
      <c r="AM14" s="158"/>
      <c r="AN14" s="159"/>
    </row>
    <row r="15" spans="2:40" s="25" customFormat="1" ht="22.5" customHeight="1" thickBot="1">
      <c r="B15" s="29"/>
      <c r="C15" s="43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R15" s="135"/>
      <c r="S15" s="136"/>
      <c r="T15" s="138"/>
      <c r="U15" s="136"/>
      <c r="V15" s="138"/>
      <c r="W15" s="136"/>
      <c r="X15" s="153" t="s">
        <v>114</v>
      </c>
      <c r="Y15" s="154"/>
      <c r="Z15" s="154"/>
      <c r="AA15" s="155" t="s">
        <v>115</v>
      </c>
      <c r="AB15" s="154"/>
      <c r="AC15" s="156"/>
      <c r="AD15" s="154" t="s">
        <v>116</v>
      </c>
      <c r="AE15" s="154"/>
      <c r="AF15" s="157"/>
      <c r="AG15" s="160"/>
      <c r="AH15" s="161"/>
      <c r="AI15" s="161"/>
      <c r="AJ15" s="161"/>
      <c r="AK15" s="161"/>
      <c r="AL15" s="161"/>
      <c r="AM15" s="161"/>
      <c r="AN15" s="162"/>
    </row>
    <row r="16" spans="2:40" ht="24.9" customHeight="1" thickTop="1"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5"/>
      <c r="R16" s="166" t="s">
        <v>67</v>
      </c>
      <c r="S16" s="144"/>
      <c r="T16" s="144" t="s">
        <v>68</v>
      </c>
      <c r="U16" s="144"/>
      <c r="V16" s="144" t="s">
        <v>99</v>
      </c>
      <c r="W16" s="144"/>
      <c r="X16" s="151">
        <v>0</v>
      </c>
      <c r="Y16" s="151"/>
      <c r="Z16" s="152"/>
      <c r="AA16" s="207">
        <v>0</v>
      </c>
      <c r="AB16" s="199"/>
      <c r="AC16" s="208"/>
      <c r="AD16" s="199">
        <v>0</v>
      </c>
      <c r="AE16" s="199"/>
      <c r="AF16" s="200"/>
      <c r="AG16" s="145"/>
      <c r="AH16" s="146"/>
      <c r="AI16" s="146"/>
      <c r="AJ16" s="146"/>
      <c r="AK16" s="146"/>
      <c r="AL16" s="146"/>
      <c r="AM16" s="146"/>
      <c r="AN16" s="147"/>
    </row>
    <row r="17" spans="2:40" ht="24.9" customHeight="1" thickBot="1"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5"/>
      <c r="R17" s="167"/>
      <c r="S17" s="148"/>
      <c r="T17" s="148"/>
      <c r="U17" s="148"/>
      <c r="V17" s="148" t="s">
        <v>69</v>
      </c>
      <c r="W17" s="148"/>
      <c r="X17" s="149">
        <v>334</v>
      </c>
      <c r="Y17" s="149"/>
      <c r="Z17" s="150"/>
      <c r="AA17" s="201">
        <v>19</v>
      </c>
      <c r="AB17" s="195"/>
      <c r="AC17" s="202"/>
      <c r="AD17" s="195">
        <v>50</v>
      </c>
      <c r="AE17" s="195"/>
      <c r="AF17" s="196"/>
      <c r="AG17" s="163"/>
      <c r="AH17" s="164"/>
      <c r="AI17" s="164"/>
      <c r="AJ17" s="164"/>
      <c r="AK17" s="164"/>
      <c r="AL17" s="164"/>
      <c r="AM17" s="164"/>
      <c r="AN17" s="165"/>
    </row>
    <row r="18" spans="2:40" ht="24.9" customHeight="1"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5"/>
      <c r="R18" s="117" t="s">
        <v>67</v>
      </c>
      <c r="S18" s="118"/>
      <c r="T18" s="118" t="s">
        <v>68</v>
      </c>
      <c r="U18" s="118"/>
      <c r="V18" s="118" t="s">
        <v>70</v>
      </c>
      <c r="W18" s="118"/>
      <c r="X18" s="131">
        <v>0</v>
      </c>
      <c r="Y18" s="131"/>
      <c r="Z18" s="132"/>
      <c r="AA18" s="205">
        <v>0</v>
      </c>
      <c r="AB18" s="193"/>
      <c r="AC18" s="206"/>
      <c r="AD18" s="193">
        <v>0</v>
      </c>
      <c r="AE18" s="193"/>
      <c r="AF18" s="194"/>
      <c r="AG18" s="123">
        <v>22.765000000000001</v>
      </c>
      <c r="AH18" s="124"/>
      <c r="AI18" s="124"/>
      <c r="AJ18" s="124"/>
      <c r="AK18" s="124"/>
      <c r="AL18" s="124"/>
      <c r="AM18" s="124"/>
      <c r="AN18" s="125"/>
    </row>
    <row r="19" spans="2:40" ht="24.9" customHeight="1"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5"/>
      <c r="R19" s="119"/>
      <c r="S19" s="120"/>
      <c r="T19" s="120"/>
      <c r="U19" s="120"/>
      <c r="V19" s="120" t="s">
        <v>69</v>
      </c>
      <c r="W19" s="120"/>
      <c r="X19" s="129">
        <v>90</v>
      </c>
      <c r="Y19" s="129"/>
      <c r="Z19" s="130"/>
      <c r="AA19" s="203">
        <v>5</v>
      </c>
      <c r="AB19" s="197"/>
      <c r="AC19" s="204"/>
      <c r="AD19" s="197">
        <v>0</v>
      </c>
      <c r="AE19" s="197"/>
      <c r="AF19" s="198"/>
      <c r="AG19" s="126">
        <v>28.02</v>
      </c>
      <c r="AH19" s="127"/>
      <c r="AI19" s="127"/>
      <c r="AJ19" s="127"/>
      <c r="AK19" s="127"/>
      <c r="AL19" s="127"/>
      <c r="AM19" s="127"/>
      <c r="AN19" s="128"/>
    </row>
    <row r="20" spans="2:40" ht="24.9" customHeight="1"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5"/>
      <c r="R20" s="119"/>
      <c r="S20" s="120"/>
      <c r="T20" s="120" t="s">
        <v>71</v>
      </c>
      <c r="U20" s="120"/>
      <c r="V20" s="120" t="s">
        <v>69</v>
      </c>
      <c r="W20" s="120"/>
      <c r="X20" s="129">
        <v>270</v>
      </c>
      <c r="Y20" s="129"/>
      <c r="Z20" s="130"/>
      <c r="AA20" s="203">
        <v>5</v>
      </c>
      <c r="AB20" s="197"/>
      <c r="AC20" s="204"/>
      <c r="AD20" s="197">
        <v>15</v>
      </c>
      <c r="AE20" s="197"/>
      <c r="AF20" s="198"/>
      <c r="AG20" s="126">
        <v>28.021000000000001</v>
      </c>
      <c r="AH20" s="127"/>
      <c r="AI20" s="127"/>
      <c r="AJ20" s="127"/>
      <c r="AK20" s="127"/>
      <c r="AL20" s="127"/>
      <c r="AM20" s="127"/>
      <c r="AN20" s="128"/>
    </row>
    <row r="21" spans="2:40" ht="24.9" customHeight="1" thickBot="1"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5"/>
      <c r="R21" s="121"/>
      <c r="S21" s="122"/>
      <c r="T21" s="122"/>
      <c r="U21" s="122"/>
      <c r="V21" s="122" t="s">
        <v>70</v>
      </c>
      <c r="W21" s="122"/>
      <c r="X21" s="142">
        <v>180</v>
      </c>
      <c r="Y21" s="142"/>
      <c r="Z21" s="143"/>
      <c r="AA21" s="201">
        <v>0</v>
      </c>
      <c r="AB21" s="195"/>
      <c r="AC21" s="202"/>
      <c r="AD21" s="195">
        <v>0</v>
      </c>
      <c r="AE21" s="195"/>
      <c r="AF21" s="196"/>
      <c r="AG21" s="139">
        <v>22.765000000000001</v>
      </c>
      <c r="AH21" s="140"/>
      <c r="AI21" s="140"/>
      <c r="AJ21" s="140"/>
      <c r="AK21" s="140"/>
      <c r="AL21" s="140"/>
      <c r="AM21" s="140"/>
      <c r="AN21" s="141"/>
    </row>
    <row r="22" spans="2:40" ht="24.9" customHeight="1"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5"/>
      <c r="R22" s="117" t="s">
        <v>69</v>
      </c>
      <c r="S22" s="118"/>
      <c r="T22" s="118" t="s">
        <v>68</v>
      </c>
      <c r="U22" s="118"/>
      <c r="V22" s="118" t="s">
        <v>67</v>
      </c>
      <c r="W22" s="118"/>
      <c r="X22" s="131">
        <v>0</v>
      </c>
      <c r="Y22" s="131"/>
      <c r="Z22" s="132"/>
      <c r="AA22" s="205">
        <v>0</v>
      </c>
      <c r="AB22" s="193"/>
      <c r="AC22" s="206"/>
      <c r="AD22" s="193">
        <v>0</v>
      </c>
      <c r="AE22" s="193"/>
      <c r="AF22" s="194"/>
      <c r="AG22" s="123">
        <v>28.021000000000001</v>
      </c>
      <c r="AH22" s="124"/>
      <c r="AI22" s="124"/>
      <c r="AJ22" s="124"/>
      <c r="AK22" s="124"/>
      <c r="AL22" s="124"/>
      <c r="AM22" s="124"/>
      <c r="AN22" s="125"/>
    </row>
    <row r="23" spans="2:40" ht="24.9" customHeight="1"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5"/>
      <c r="R23" s="119"/>
      <c r="S23" s="120"/>
      <c r="T23" s="120"/>
      <c r="U23" s="120"/>
      <c r="V23" s="120" t="s">
        <v>72</v>
      </c>
      <c r="W23" s="120"/>
      <c r="X23" s="129">
        <v>111</v>
      </c>
      <c r="Y23" s="129"/>
      <c r="Z23" s="130"/>
      <c r="AA23" s="203">
        <v>55</v>
      </c>
      <c r="AB23" s="197"/>
      <c r="AC23" s="204"/>
      <c r="AD23" s="197">
        <v>45</v>
      </c>
      <c r="AE23" s="197"/>
      <c r="AF23" s="198"/>
      <c r="AG23" s="126">
        <v>33.515999999999998</v>
      </c>
      <c r="AH23" s="127"/>
      <c r="AI23" s="127"/>
      <c r="AJ23" s="127"/>
      <c r="AK23" s="127"/>
      <c r="AL23" s="127"/>
      <c r="AM23" s="127"/>
      <c r="AN23" s="128"/>
    </row>
    <row r="24" spans="2:40" ht="24.9" customHeight="1"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5"/>
      <c r="R24" s="119"/>
      <c r="S24" s="120"/>
      <c r="T24" s="120" t="s">
        <v>71</v>
      </c>
      <c r="U24" s="120"/>
      <c r="V24" s="120" t="s">
        <v>72</v>
      </c>
      <c r="W24" s="120"/>
      <c r="X24" s="129">
        <v>291</v>
      </c>
      <c r="Y24" s="129"/>
      <c r="Z24" s="130"/>
      <c r="AA24" s="203">
        <v>55</v>
      </c>
      <c r="AB24" s="197"/>
      <c r="AC24" s="204"/>
      <c r="AD24" s="197">
        <v>30</v>
      </c>
      <c r="AE24" s="197"/>
      <c r="AF24" s="198"/>
      <c r="AG24" s="126">
        <v>33.515999999999998</v>
      </c>
      <c r="AH24" s="127"/>
      <c r="AI24" s="127"/>
      <c r="AJ24" s="127"/>
      <c r="AK24" s="127"/>
      <c r="AL24" s="127"/>
      <c r="AM24" s="127"/>
      <c r="AN24" s="128"/>
    </row>
    <row r="25" spans="2:40" ht="24.9" customHeight="1" thickBot="1"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5"/>
      <c r="R25" s="121"/>
      <c r="S25" s="122"/>
      <c r="T25" s="122"/>
      <c r="U25" s="122"/>
      <c r="V25" s="122" t="s">
        <v>67</v>
      </c>
      <c r="W25" s="122"/>
      <c r="X25" s="142">
        <v>179</v>
      </c>
      <c r="Y25" s="142"/>
      <c r="Z25" s="143"/>
      <c r="AA25" s="201">
        <v>59</v>
      </c>
      <c r="AB25" s="195"/>
      <c r="AC25" s="202"/>
      <c r="AD25" s="195">
        <v>50</v>
      </c>
      <c r="AE25" s="195"/>
      <c r="AF25" s="196"/>
      <c r="AG25" s="139">
        <v>28.021999999999998</v>
      </c>
      <c r="AH25" s="140"/>
      <c r="AI25" s="140"/>
      <c r="AJ25" s="140"/>
      <c r="AK25" s="140"/>
      <c r="AL25" s="140"/>
      <c r="AM25" s="140"/>
      <c r="AN25" s="141"/>
    </row>
    <row r="26" spans="2:40" ht="24.9" customHeight="1"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5"/>
      <c r="R26" s="117" t="s">
        <v>72</v>
      </c>
      <c r="S26" s="118"/>
      <c r="T26" s="118" t="s">
        <v>68</v>
      </c>
      <c r="U26" s="118"/>
      <c r="V26" s="118" t="s">
        <v>69</v>
      </c>
      <c r="W26" s="118"/>
      <c r="X26" s="131">
        <v>0</v>
      </c>
      <c r="Y26" s="131"/>
      <c r="Z26" s="132"/>
      <c r="AA26" s="205">
        <v>0</v>
      </c>
      <c r="AB26" s="193"/>
      <c r="AC26" s="206"/>
      <c r="AD26" s="193">
        <v>0</v>
      </c>
      <c r="AE26" s="193"/>
      <c r="AF26" s="194"/>
      <c r="AG26" s="123">
        <v>33.515999999999998</v>
      </c>
      <c r="AH26" s="124"/>
      <c r="AI26" s="124"/>
      <c r="AJ26" s="124"/>
      <c r="AK26" s="124"/>
      <c r="AL26" s="124"/>
      <c r="AM26" s="124"/>
      <c r="AN26" s="125"/>
    </row>
    <row r="27" spans="2:40" ht="24.9" customHeight="1"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5"/>
      <c r="R27" s="119"/>
      <c r="S27" s="120"/>
      <c r="T27" s="120"/>
      <c r="U27" s="120"/>
      <c r="V27" s="120" t="s">
        <v>73</v>
      </c>
      <c r="W27" s="120"/>
      <c r="X27" s="129">
        <v>99</v>
      </c>
      <c r="Y27" s="129"/>
      <c r="Z27" s="130"/>
      <c r="AA27" s="203">
        <v>8</v>
      </c>
      <c r="AB27" s="197"/>
      <c r="AC27" s="204"/>
      <c r="AD27" s="197">
        <v>55</v>
      </c>
      <c r="AE27" s="197"/>
      <c r="AF27" s="198"/>
      <c r="AG27" s="126">
        <v>26.3</v>
      </c>
      <c r="AH27" s="127"/>
      <c r="AI27" s="127"/>
      <c r="AJ27" s="127"/>
      <c r="AK27" s="127"/>
      <c r="AL27" s="127"/>
      <c r="AM27" s="127"/>
      <c r="AN27" s="128"/>
    </row>
    <row r="28" spans="2:40" ht="24.9" customHeight="1"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5"/>
      <c r="R28" s="119"/>
      <c r="S28" s="120"/>
      <c r="T28" s="120" t="s">
        <v>71</v>
      </c>
      <c r="U28" s="120"/>
      <c r="V28" s="120" t="s">
        <v>73</v>
      </c>
      <c r="W28" s="120"/>
      <c r="X28" s="129">
        <v>279</v>
      </c>
      <c r="Y28" s="129"/>
      <c r="Z28" s="130"/>
      <c r="AA28" s="203">
        <v>8</v>
      </c>
      <c r="AB28" s="197"/>
      <c r="AC28" s="204"/>
      <c r="AD28" s="197">
        <v>50</v>
      </c>
      <c r="AE28" s="197"/>
      <c r="AF28" s="198"/>
      <c r="AG28" s="126">
        <v>26.3</v>
      </c>
      <c r="AH28" s="127"/>
      <c r="AI28" s="127"/>
      <c r="AJ28" s="127"/>
      <c r="AK28" s="127"/>
      <c r="AL28" s="127"/>
      <c r="AM28" s="127"/>
      <c r="AN28" s="128"/>
    </row>
    <row r="29" spans="2:40" ht="24.9" customHeight="1" thickBot="1"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5"/>
      <c r="R29" s="121"/>
      <c r="S29" s="122"/>
      <c r="T29" s="122"/>
      <c r="U29" s="122"/>
      <c r="V29" s="122" t="s">
        <v>69</v>
      </c>
      <c r="W29" s="122"/>
      <c r="X29" s="142">
        <v>180</v>
      </c>
      <c r="Y29" s="142"/>
      <c r="Z29" s="143"/>
      <c r="AA29" s="201">
        <v>0</v>
      </c>
      <c r="AB29" s="195"/>
      <c r="AC29" s="202"/>
      <c r="AD29" s="195">
        <v>0</v>
      </c>
      <c r="AE29" s="195"/>
      <c r="AF29" s="196"/>
      <c r="AG29" s="139">
        <v>33.515000000000001</v>
      </c>
      <c r="AH29" s="140"/>
      <c r="AI29" s="140"/>
      <c r="AJ29" s="140"/>
      <c r="AK29" s="140"/>
      <c r="AL29" s="140"/>
      <c r="AM29" s="140"/>
      <c r="AN29" s="141"/>
    </row>
    <row r="30" spans="2:40" ht="24.9" customHeight="1">
      <c r="B30" s="38"/>
      <c r="C30" s="38"/>
      <c r="D30" s="38"/>
      <c r="E30" s="38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5"/>
      <c r="R30" s="117" t="s">
        <v>73</v>
      </c>
      <c r="S30" s="118"/>
      <c r="T30" s="118" t="s">
        <v>68</v>
      </c>
      <c r="U30" s="118"/>
      <c r="V30" s="118" t="s">
        <v>72</v>
      </c>
      <c r="W30" s="118"/>
      <c r="X30" s="131">
        <v>0</v>
      </c>
      <c r="Y30" s="131"/>
      <c r="Z30" s="132"/>
      <c r="AA30" s="205">
        <v>0</v>
      </c>
      <c r="AB30" s="193"/>
      <c r="AC30" s="206"/>
      <c r="AD30" s="193">
        <v>0</v>
      </c>
      <c r="AE30" s="193"/>
      <c r="AF30" s="194"/>
      <c r="AG30" s="123">
        <v>26.300999999999998</v>
      </c>
      <c r="AH30" s="124"/>
      <c r="AI30" s="124"/>
      <c r="AJ30" s="124"/>
      <c r="AK30" s="124"/>
      <c r="AL30" s="124"/>
      <c r="AM30" s="124"/>
      <c r="AN30" s="125"/>
    </row>
    <row r="31" spans="2:40" ht="24.9" customHeight="1">
      <c r="B31" s="38"/>
      <c r="C31" s="38"/>
      <c r="D31" s="38"/>
      <c r="E31" s="38"/>
      <c r="F31" s="27"/>
      <c r="G31" s="27"/>
      <c r="H31" s="27"/>
      <c r="I31" s="30"/>
      <c r="J31" s="30"/>
      <c r="K31" s="30"/>
      <c r="L31" s="30"/>
      <c r="M31" s="27"/>
      <c r="N31" s="27"/>
      <c r="O31" s="27"/>
      <c r="P31" s="27"/>
      <c r="Q31" s="25"/>
      <c r="R31" s="119"/>
      <c r="S31" s="120"/>
      <c r="T31" s="120"/>
      <c r="U31" s="120"/>
      <c r="V31" s="120" t="s">
        <v>70</v>
      </c>
      <c r="W31" s="120"/>
      <c r="X31" s="129">
        <v>98</v>
      </c>
      <c r="Y31" s="129"/>
      <c r="Z31" s="130"/>
      <c r="AA31" s="203">
        <v>24</v>
      </c>
      <c r="AB31" s="197"/>
      <c r="AC31" s="204"/>
      <c r="AD31" s="197">
        <v>40</v>
      </c>
      <c r="AE31" s="197"/>
      <c r="AF31" s="198"/>
      <c r="AG31" s="126">
        <v>28.382999999999999</v>
      </c>
      <c r="AH31" s="127"/>
      <c r="AI31" s="127"/>
      <c r="AJ31" s="127"/>
      <c r="AK31" s="127"/>
      <c r="AL31" s="127"/>
      <c r="AM31" s="127"/>
      <c r="AN31" s="128"/>
    </row>
    <row r="32" spans="2:40" ht="24.9" customHeight="1">
      <c r="B32" s="38"/>
      <c r="C32" s="38"/>
      <c r="D32" s="38"/>
      <c r="E32" s="38"/>
      <c r="F32" s="27"/>
      <c r="G32" s="27"/>
      <c r="H32" s="27"/>
      <c r="I32" s="30"/>
      <c r="J32" s="30"/>
      <c r="K32" s="30"/>
      <c r="L32" s="30"/>
      <c r="M32" s="27"/>
      <c r="N32" s="27"/>
      <c r="O32" s="27"/>
      <c r="P32" s="27"/>
      <c r="Q32" s="25"/>
      <c r="R32" s="119"/>
      <c r="S32" s="120"/>
      <c r="T32" s="120" t="s">
        <v>71</v>
      </c>
      <c r="U32" s="120"/>
      <c r="V32" s="120" t="s">
        <v>70</v>
      </c>
      <c r="W32" s="120"/>
      <c r="X32" s="129">
        <v>278</v>
      </c>
      <c r="Y32" s="129"/>
      <c r="Z32" s="130"/>
      <c r="AA32" s="203">
        <v>24</v>
      </c>
      <c r="AB32" s="197"/>
      <c r="AC32" s="204"/>
      <c r="AD32" s="197">
        <v>40</v>
      </c>
      <c r="AE32" s="197"/>
      <c r="AF32" s="198"/>
      <c r="AG32" s="126">
        <v>28.382999999999999</v>
      </c>
      <c r="AH32" s="127"/>
      <c r="AI32" s="127"/>
      <c r="AJ32" s="127"/>
      <c r="AK32" s="127"/>
      <c r="AL32" s="127"/>
      <c r="AM32" s="127"/>
      <c r="AN32" s="128"/>
    </row>
    <row r="33" spans="2:40" ht="24.9" customHeight="1" thickBot="1">
      <c r="B33" s="38"/>
      <c r="C33" s="38"/>
      <c r="D33" s="38"/>
      <c r="E33" s="38"/>
      <c r="F33" s="27"/>
      <c r="G33" s="27"/>
      <c r="H33" s="27"/>
      <c r="I33" s="30"/>
      <c r="J33" s="30"/>
      <c r="K33" s="30"/>
      <c r="L33" s="30"/>
      <c r="M33" s="27"/>
      <c r="N33" s="27"/>
      <c r="O33" s="27"/>
      <c r="P33" s="27"/>
      <c r="Q33" s="25"/>
      <c r="R33" s="121"/>
      <c r="S33" s="122"/>
      <c r="T33" s="122"/>
      <c r="U33" s="122"/>
      <c r="V33" s="122" t="s">
        <v>72</v>
      </c>
      <c r="W33" s="122"/>
      <c r="X33" s="142">
        <v>180</v>
      </c>
      <c r="Y33" s="142"/>
      <c r="Z33" s="143"/>
      <c r="AA33" s="201">
        <v>0</v>
      </c>
      <c r="AB33" s="195"/>
      <c r="AC33" s="202"/>
      <c r="AD33" s="195">
        <v>10</v>
      </c>
      <c r="AE33" s="195"/>
      <c r="AF33" s="196"/>
      <c r="AG33" s="139">
        <v>26.3</v>
      </c>
      <c r="AH33" s="140"/>
      <c r="AI33" s="140"/>
      <c r="AJ33" s="140"/>
      <c r="AK33" s="140"/>
      <c r="AL33" s="140"/>
      <c r="AM33" s="140"/>
      <c r="AN33" s="141"/>
    </row>
    <row r="34" spans="2:40" ht="24.9" customHeight="1">
      <c r="B34" s="38"/>
      <c r="C34" s="38"/>
      <c r="D34" s="38"/>
      <c r="E34" s="38"/>
      <c r="F34" s="27"/>
      <c r="G34" s="27"/>
      <c r="H34" s="27"/>
      <c r="I34" s="30"/>
      <c r="J34" s="30"/>
      <c r="K34" s="30"/>
      <c r="L34" s="30"/>
      <c r="M34" s="27"/>
      <c r="N34" s="27"/>
      <c r="O34" s="27"/>
      <c r="P34" s="27"/>
      <c r="Q34" s="25"/>
      <c r="R34" s="117" t="s">
        <v>70</v>
      </c>
      <c r="S34" s="118"/>
      <c r="T34" s="118" t="s">
        <v>68</v>
      </c>
      <c r="U34" s="118"/>
      <c r="V34" s="118" t="s">
        <v>73</v>
      </c>
      <c r="W34" s="118"/>
      <c r="X34" s="131">
        <v>0</v>
      </c>
      <c r="Y34" s="131"/>
      <c r="Z34" s="132"/>
      <c r="AA34" s="205">
        <v>0</v>
      </c>
      <c r="AB34" s="193"/>
      <c r="AC34" s="206"/>
      <c r="AD34" s="193">
        <v>0</v>
      </c>
      <c r="AE34" s="193"/>
      <c r="AF34" s="194"/>
      <c r="AG34" s="123">
        <v>28.382000000000001</v>
      </c>
      <c r="AH34" s="124"/>
      <c r="AI34" s="124"/>
      <c r="AJ34" s="124"/>
      <c r="AK34" s="124"/>
      <c r="AL34" s="124"/>
      <c r="AM34" s="124"/>
      <c r="AN34" s="125"/>
    </row>
    <row r="35" spans="2:40" ht="24.9" customHeight="1">
      <c r="B35" s="38"/>
      <c r="C35" s="38"/>
      <c r="D35" s="38"/>
      <c r="E35" s="38"/>
      <c r="F35" s="27"/>
      <c r="G35" s="27"/>
      <c r="H35" s="27"/>
      <c r="I35" s="30"/>
      <c r="J35" s="30"/>
      <c r="K35" s="30"/>
      <c r="L35" s="30"/>
      <c r="M35" s="27"/>
      <c r="N35" s="27"/>
      <c r="O35" s="27"/>
      <c r="P35" s="27"/>
      <c r="Q35" s="25"/>
      <c r="R35" s="119"/>
      <c r="S35" s="120"/>
      <c r="T35" s="120"/>
      <c r="U35" s="120"/>
      <c r="V35" s="120" t="s">
        <v>67</v>
      </c>
      <c r="W35" s="120"/>
      <c r="X35" s="129">
        <v>140</v>
      </c>
      <c r="Y35" s="129"/>
      <c r="Z35" s="130"/>
      <c r="AA35" s="203">
        <v>25</v>
      </c>
      <c r="AB35" s="197"/>
      <c r="AC35" s="204"/>
      <c r="AD35" s="197">
        <v>35</v>
      </c>
      <c r="AE35" s="197"/>
      <c r="AF35" s="198"/>
      <c r="AG35" s="126">
        <v>22.765999999999998</v>
      </c>
      <c r="AH35" s="127"/>
      <c r="AI35" s="127"/>
      <c r="AJ35" s="127"/>
      <c r="AK35" s="127"/>
      <c r="AL35" s="127"/>
      <c r="AM35" s="127"/>
      <c r="AN35" s="128"/>
    </row>
    <row r="36" spans="2:40" ht="24.9" customHeight="1">
      <c r="B36" s="25"/>
      <c r="D36" s="25"/>
      <c r="E36" s="25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5"/>
      <c r="R36" s="119"/>
      <c r="S36" s="120"/>
      <c r="T36" s="120" t="s">
        <v>71</v>
      </c>
      <c r="U36" s="120"/>
      <c r="V36" s="120" t="s">
        <v>67</v>
      </c>
      <c r="W36" s="120"/>
      <c r="X36" s="129">
        <v>320</v>
      </c>
      <c r="Y36" s="129"/>
      <c r="Z36" s="130"/>
      <c r="AA36" s="203">
        <v>25</v>
      </c>
      <c r="AB36" s="197"/>
      <c r="AC36" s="204"/>
      <c r="AD36" s="197">
        <v>50</v>
      </c>
      <c r="AE36" s="197"/>
      <c r="AF36" s="198"/>
      <c r="AG36" s="126">
        <v>22.765999999999998</v>
      </c>
      <c r="AH36" s="127"/>
      <c r="AI36" s="127"/>
      <c r="AJ36" s="127"/>
      <c r="AK36" s="127"/>
      <c r="AL36" s="127"/>
      <c r="AM36" s="127"/>
      <c r="AN36" s="128"/>
    </row>
    <row r="37" spans="2:40" ht="24.9" customHeight="1" thickBot="1">
      <c r="B37" s="25"/>
      <c r="D37" s="25"/>
      <c r="E37" s="25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5"/>
      <c r="R37" s="121"/>
      <c r="S37" s="122"/>
      <c r="T37" s="122"/>
      <c r="U37" s="122"/>
      <c r="V37" s="122" t="s">
        <v>73</v>
      </c>
      <c r="W37" s="122"/>
      <c r="X37" s="142">
        <v>180</v>
      </c>
      <c r="Y37" s="142"/>
      <c r="Z37" s="143"/>
      <c r="AA37" s="201">
        <v>0</v>
      </c>
      <c r="AB37" s="195"/>
      <c r="AC37" s="202"/>
      <c r="AD37" s="195">
        <v>10</v>
      </c>
      <c r="AE37" s="195"/>
      <c r="AF37" s="196"/>
      <c r="AG37" s="139">
        <v>28.381</v>
      </c>
      <c r="AH37" s="140"/>
      <c r="AI37" s="140"/>
      <c r="AJ37" s="140"/>
      <c r="AK37" s="140"/>
      <c r="AL37" s="140"/>
      <c r="AM37" s="140"/>
      <c r="AN37" s="141"/>
    </row>
    <row r="38" spans="2:40" ht="24.9" customHeight="1">
      <c r="B38" s="25"/>
      <c r="D38" s="25"/>
      <c r="E38" s="25"/>
      <c r="F38" s="26"/>
      <c r="G38" s="26"/>
      <c r="H38" s="26"/>
      <c r="I38" s="26"/>
      <c r="J38" s="26"/>
      <c r="K38" s="26"/>
      <c r="L38" s="26"/>
      <c r="M38" s="26"/>
      <c r="N38" s="26"/>
      <c r="O38" s="38"/>
      <c r="P38" s="38"/>
      <c r="Q38" s="26"/>
      <c r="R38" s="26"/>
      <c r="S38" s="26"/>
      <c r="T38" s="26"/>
      <c r="U38" s="26"/>
      <c r="V38" s="26"/>
      <c r="W38" s="26"/>
      <c r="X38" s="26"/>
      <c r="Y38" s="38"/>
      <c r="Z38" s="38"/>
      <c r="AA38" s="26"/>
      <c r="AB38" s="38"/>
      <c r="AC38" s="26"/>
      <c r="AD38" s="26"/>
      <c r="AE38" s="38"/>
      <c r="AF38" s="38"/>
      <c r="AG38" s="38"/>
      <c r="AH38" s="38"/>
      <c r="AI38" s="26"/>
      <c r="AJ38" s="38"/>
      <c r="AK38" s="26"/>
      <c r="AL38" s="38"/>
      <c r="AM38" s="26"/>
      <c r="AN38" s="25"/>
    </row>
    <row r="39" spans="2:40" ht="24.9" customHeight="1">
      <c r="B39" s="25"/>
      <c r="D39" s="25"/>
      <c r="E39" s="25"/>
      <c r="F39" s="26"/>
      <c r="G39" s="26"/>
      <c r="H39" s="26"/>
      <c r="I39" s="26"/>
      <c r="J39" s="26"/>
      <c r="K39" s="26"/>
      <c r="L39" s="26"/>
      <c r="M39" s="26"/>
      <c r="N39" s="26"/>
      <c r="O39" s="38"/>
      <c r="P39" s="38"/>
      <c r="Q39" s="26"/>
      <c r="R39" s="26"/>
      <c r="S39" s="26"/>
      <c r="T39" s="26"/>
      <c r="U39" s="26"/>
      <c r="V39" s="26"/>
      <c r="W39" s="26"/>
      <c r="X39" s="26"/>
      <c r="Y39" s="38"/>
      <c r="Z39" s="38"/>
      <c r="AA39" s="26"/>
      <c r="AB39" s="38"/>
      <c r="AC39" s="26"/>
      <c r="AD39" s="26"/>
      <c r="AE39" s="38"/>
      <c r="AF39" s="38"/>
      <c r="AG39" s="38"/>
      <c r="AH39" s="38"/>
      <c r="AI39" s="26"/>
      <c r="AJ39" s="38"/>
      <c r="AK39" s="26"/>
      <c r="AL39" s="38"/>
      <c r="AM39" s="26"/>
      <c r="AN39" s="25"/>
    </row>
  </sheetData>
  <mergeCells count="158">
    <mergeCell ref="AE6:AH11"/>
    <mergeCell ref="AI6:AN11"/>
    <mergeCell ref="AD28:AF28"/>
    <mergeCell ref="AD27:AF27"/>
    <mergeCell ref="AD26:AF26"/>
    <mergeCell ref="AA37:AC37"/>
    <mergeCell ref="AA36:AC36"/>
    <mergeCell ref="AA35:AC35"/>
    <mergeCell ref="AA34:AC34"/>
    <mergeCell ref="AA33:AC33"/>
    <mergeCell ref="AA32:AC32"/>
    <mergeCell ref="AA31:AC31"/>
    <mergeCell ref="AA30:AC30"/>
    <mergeCell ref="AA29:AC29"/>
    <mergeCell ref="AA28:AC28"/>
    <mergeCell ref="AA27:AC27"/>
    <mergeCell ref="AA26:AC26"/>
    <mergeCell ref="AD37:AF37"/>
    <mergeCell ref="AD36:AF36"/>
    <mergeCell ref="AD35:AF35"/>
    <mergeCell ref="AD34:AF34"/>
    <mergeCell ref="AD33:AF33"/>
    <mergeCell ref="AD32:AF32"/>
    <mergeCell ref="AD31:AF31"/>
    <mergeCell ref="AD30:AF30"/>
    <mergeCell ref="AD29:AF29"/>
    <mergeCell ref="F4:G5"/>
    <mergeCell ref="AD25:AF25"/>
    <mergeCell ref="AD24:AF24"/>
    <mergeCell ref="AD23:AF23"/>
    <mergeCell ref="AD22:AF22"/>
    <mergeCell ref="AD21:AF21"/>
    <mergeCell ref="AD20:AF20"/>
    <mergeCell ref="AD19:AF19"/>
    <mergeCell ref="AD18:AF18"/>
    <mergeCell ref="AD17:AF17"/>
    <mergeCell ref="AD16:AF16"/>
    <mergeCell ref="AA25:AC25"/>
    <mergeCell ref="AA24:AC24"/>
    <mergeCell ref="AA23:AC23"/>
    <mergeCell ref="AA22:AC22"/>
    <mergeCell ref="AA21:AC21"/>
    <mergeCell ref="AA20:AC20"/>
    <mergeCell ref="AA19:AC19"/>
    <mergeCell ref="AA18:AC18"/>
    <mergeCell ref="AA17:AC17"/>
    <mergeCell ref="AA16:AC16"/>
    <mergeCell ref="X14:AF14"/>
    <mergeCell ref="AN4:AN5"/>
    <mergeCell ref="AL4:AM5"/>
    <mergeCell ref="AK4:AK5"/>
    <mergeCell ref="AI4:AJ5"/>
    <mergeCell ref="AE4:AH5"/>
    <mergeCell ref="AB4:AD5"/>
    <mergeCell ref="Z4:AA5"/>
    <mergeCell ref="W4:Y5"/>
    <mergeCell ref="U4:V5"/>
    <mergeCell ref="X33:Z33"/>
    <mergeCell ref="X32:Z32"/>
    <mergeCell ref="X31:Z31"/>
    <mergeCell ref="X30:Z30"/>
    <mergeCell ref="X29:Z29"/>
    <mergeCell ref="H6:R11"/>
    <mergeCell ref="S10:X11"/>
    <mergeCell ref="S8:X9"/>
    <mergeCell ref="S6:X7"/>
    <mergeCell ref="X27:Z27"/>
    <mergeCell ref="X26:Z26"/>
    <mergeCell ref="X25:Z25"/>
    <mergeCell ref="T32:U33"/>
    <mergeCell ref="V32:W32"/>
    <mergeCell ref="R34:S37"/>
    <mergeCell ref="T34:U35"/>
    <mergeCell ref="V34:W34"/>
    <mergeCell ref="AG34:AN34"/>
    <mergeCell ref="V35:W35"/>
    <mergeCell ref="T36:U37"/>
    <mergeCell ref="V36:W36"/>
    <mergeCell ref="AG36:AN36"/>
    <mergeCell ref="V37:W37"/>
    <mergeCell ref="AG37:AN37"/>
    <mergeCell ref="AG35:AN35"/>
    <mergeCell ref="X37:Z37"/>
    <mergeCell ref="X36:Z36"/>
    <mergeCell ref="X35:Z35"/>
    <mergeCell ref="X34:Z34"/>
    <mergeCell ref="AG32:AN32"/>
    <mergeCell ref="V33:W33"/>
    <mergeCell ref="AG33:AN33"/>
    <mergeCell ref="R30:S33"/>
    <mergeCell ref="R26:S29"/>
    <mergeCell ref="AG17:AN17"/>
    <mergeCell ref="V20:W20"/>
    <mergeCell ref="AG31:AN31"/>
    <mergeCell ref="AG24:AN24"/>
    <mergeCell ref="V25:W25"/>
    <mergeCell ref="AG25:AN25"/>
    <mergeCell ref="V21:W21"/>
    <mergeCell ref="T30:U31"/>
    <mergeCell ref="V30:W30"/>
    <mergeCell ref="AG30:AN30"/>
    <mergeCell ref="V31:W31"/>
    <mergeCell ref="T26:U27"/>
    <mergeCell ref="V26:W26"/>
    <mergeCell ref="AG26:AN26"/>
    <mergeCell ref="V27:W27"/>
    <mergeCell ref="AG27:AN27"/>
    <mergeCell ref="T28:U29"/>
    <mergeCell ref="R16:S17"/>
    <mergeCell ref="T16:U17"/>
    <mergeCell ref="R14:S15"/>
    <mergeCell ref="T14:U15"/>
    <mergeCell ref="V14:W15"/>
    <mergeCell ref="V28:W28"/>
    <mergeCell ref="AG28:AN28"/>
    <mergeCell ref="V29:W29"/>
    <mergeCell ref="AG29:AN29"/>
    <mergeCell ref="AG21:AN21"/>
    <mergeCell ref="T20:U21"/>
    <mergeCell ref="X21:Z21"/>
    <mergeCell ref="X20:Z20"/>
    <mergeCell ref="X28:Z28"/>
    <mergeCell ref="V16:W16"/>
    <mergeCell ref="AG16:AN16"/>
    <mergeCell ref="V17:W17"/>
    <mergeCell ref="V19:W19"/>
    <mergeCell ref="AG19:AN19"/>
    <mergeCell ref="X19:Z19"/>
    <mergeCell ref="X17:Z17"/>
    <mergeCell ref="X16:Z16"/>
    <mergeCell ref="X15:Z15"/>
    <mergeCell ref="AA15:AC15"/>
    <mergeCell ref="AD15:AF15"/>
    <mergeCell ref="AG14:AN15"/>
    <mergeCell ref="H4:T5"/>
    <mergeCell ref="B2:AN2"/>
    <mergeCell ref="B4:D11"/>
    <mergeCell ref="F6:G11"/>
    <mergeCell ref="Y6:AD7"/>
    <mergeCell ref="Y8:AD9"/>
    <mergeCell ref="Y10:AD11"/>
    <mergeCell ref="R22:S25"/>
    <mergeCell ref="T22:U23"/>
    <mergeCell ref="V22:W22"/>
    <mergeCell ref="AG22:AN22"/>
    <mergeCell ref="V23:W23"/>
    <mergeCell ref="AG23:AN23"/>
    <mergeCell ref="T24:U25"/>
    <mergeCell ref="V24:W24"/>
    <mergeCell ref="R18:S21"/>
    <mergeCell ref="T18:U19"/>
    <mergeCell ref="V18:W18"/>
    <mergeCell ref="AG18:AN18"/>
    <mergeCell ref="X24:Z24"/>
    <mergeCell ref="X23:Z23"/>
    <mergeCell ref="X22:Z22"/>
    <mergeCell ref="X18:Z18"/>
    <mergeCell ref="AG20:AN20"/>
  </mergeCells>
  <phoneticPr fontId="2"/>
  <printOptions horizontalCentered="1" verticalCentered="1"/>
  <pageMargins left="0.39370078740157483" right="0.39370078740157483" top="0.39370078740157483" bottom="0.39370078740157483" header="0" footer="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CT74"/>
  <sheetViews>
    <sheetView showGridLines="0" view="pageBreakPreview" zoomScale="40" zoomScaleNormal="55" zoomScaleSheetLayoutView="40" workbookViewId="0">
      <selection activeCell="AM4" sqref="AM4:AO4"/>
    </sheetView>
  </sheetViews>
  <sheetFormatPr defaultRowHeight="19.2"/>
  <cols>
    <col min="1" max="1" width="5.6640625" customWidth="1"/>
    <col min="2" max="7" width="5.109375" customWidth="1"/>
    <col min="8" max="9" width="5.109375" style="38" customWidth="1"/>
    <col min="10" max="10" width="5.109375" customWidth="1"/>
    <col min="11" max="11" width="5.109375" style="38" customWidth="1"/>
    <col min="12" max="12" width="5.109375" customWidth="1"/>
    <col min="13" max="13" width="5.109375" style="38" customWidth="1"/>
    <col min="14" max="14" width="5.109375" customWidth="1"/>
    <col min="15" max="16" width="5.109375" style="38" customWidth="1"/>
    <col min="17" max="17" width="5.109375" customWidth="1"/>
    <col min="18" max="18" width="5.109375" style="38" customWidth="1"/>
    <col min="19" max="19" width="5.109375" customWidth="1"/>
    <col min="20" max="20" width="5.109375" style="38" customWidth="1"/>
    <col min="21" max="21" width="5.109375" customWidth="1"/>
    <col min="22" max="23" width="5.109375" style="38" customWidth="1"/>
    <col min="24" max="24" width="5.109375" customWidth="1"/>
    <col min="25" max="25" width="5.109375" style="38" customWidth="1"/>
    <col min="26" max="26" width="5.109375" customWidth="1"/>
    <col min="27" max="27" width="5.109375" style="38" customWidth="1"/>
    <col min="28" max="31" width="5.109375" customWidth="1"/>
    <col min="32" max="33" width="5.109375" style="38" customWidth="1"/>
    <col min="34" max="34" width="5.109375" customWidth="1"/>
    <col min="35" max="35" width="5.109375" style="38" customWidth="1"/>
    <col min="36" max="36" width="5.109375" customWidth="1"/>
    <col min="37" max="37" width="5.109375" style="38" customWidth="1"/>
    <col min="38" max="38" width="5.109375" customWidth="1"/>
    <col min="39" max="40" width="5.109375" style="38" customWidth="1"/>
    <col min="41" max="41" width="5.109375" customWidth="1"/>
    <col min="42" max="42" width="5.109375" style="38" customWidth="1"/>
    <col min="43" max="43" width="5.109375" customWidth="1"/>
    <col min="44" max="44" width="5.109375" style="38" customWidth="1"/>
    <col min="45" max="46" width="5.109375" customWidth="1"/>
    <col min="47" max="47" width="5.109375" style="38" customWidth="1"/>
    <col min="48" max="60" width="5.109375" customWidth="1"/>
    <col min="61" max="61" width="5.6640625" customWidth="1"/>
    <col min="62" max="64" width="5.6640625" style="6" customWidth="1"/>
    <col min="65" max="65" width="8.6640625" style="6" customWidth="1"/>
    <col min="66" max="67" width="8.6640625" style="6" hidden="1" customWidth="1"/>
    <col min="68" max="68" width="16.77734375" style="8" hidden="1" customWidth="1"/>
    <col min="69" max="69" width="14" style="8" hidden="1" customWidth="1"/>
    <col min="70" max="78" width="8.6640625" style="8" hidden="1" customWidth="1"/>
    <col min="79" max="79" width="13.33203125" style="8" hidden="1" customWidth="1"/>
    <col min="80" max="80" width="12.109375" style="8" hidden="1" customWidth="1"/>
    <col min="81" max="90" width="8.6640625" style="8" hidden="1" customWidth="1"/>
    <col min="91" max="93" width="8.6640625" hidden="1" customWidth="1"/>
    <col min="94" max="98" width="5.6640625" hidden="1" customWidth="1"/>
    <col min="99" max="107" width="5.6640625" customWidth="1"/>
  </cols>
  <sheetData>
    <row r="1" spans="2:91" s="38" customFormat="1">
      <c r="BJ1" s="6"/>
      <c r="BK1" s="6"/>
      <c r="BL1" s="6"/>
      <c r="BM1" s="6"/>
      <c r="BN1" s="6"/>
      <c r="BO1" s="6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</row>
    <row r="2" spans="2:91" s="10" customFormat="1" ht="48" customHeight="1">
      <c r="B2" s="525" t="s">
        <v>120</v>
      </c>
      <c r="C2" s="525"/>
      <c r="D2" s="525"/>
      <c r="E2" s="525"/>
      <c r="F2" s="525"/>
      <c r="G2" s="525"/>
      <c r="H2" s="525"/>
      <c r="I2" s="525"/>
      <c r="J2" s="525"/>
      <c r="K2" s="525"/>
      <c r="L2" s="525"/>
      <c r="M2" s="525"/>
      <c r="N2" s="525"/>
      <c r="O2" s="525"/>
      <c r="P2" s="525"/>
      <c r="Q2" s="525"/>
      <c r="R2" s="525"/>
      <c r="S2" s="525"/>
      <c r="T2" s="525"/>
      <c r="U2" s="525"/>
      <c r="V2" s="525"/>
      <c r="W2" s="525"/>
      <c r="X2" s="525"/>
      <c r="Y2" s="525"/>
      <c r="Z2" s="525"/>
      <c r="AA2" s="525"/>
      <c r="AB2" s="525"/>
      <c r="AC2" s="525"/>
      <c r="AD2" s="525"/>
      <c r="AE2" s="525"/>
      <c r="AF2" s="525"/>
      <c r="AG2" s="525"/>
      <c r="AH2" s="525"/>
      <c r="AI2" s="525"/>
      <c r="AJ2" s="525"/>
      <c r="AK2" s="525"/>
      <c r="AL2" s="525"/>
      <c r="AM2" s="525"/>
      <c r="AN2" s="525"/>
      <c r="AO2" s="525"/>
      <c r="AP2" s="525"/>
      <c r="AQ2" s="525"/>
      <c r="AR2" s="525"/>
      <c r="AS2" s="525"/>
      <c r="AT2" s="525"/>
      <c r="AU2" s="525"/>
      <c r="AV2" s="525"/>
      <c r="AW2" s="525"/>
      <c r="AX2" s="525"/>
      <c r="AY2" s="525"/>
      <c r="AZ2" s="525"/>
      <c r="BA2" s="525"/>
      <c r="BB2" s="525"/>
      <c r="BC2" s="525"/>
      <c r="BD2" s="525"/>
      <c r="BE2" s="525"/>
      <c r="BF2" s="525"/>
      <c r="BG2" s="525"/>
      <c r="BH2" s="525"/>
      <c r="BI2" s="49"/>
      <c r="BJ2" s="49"/>
      <c r="BK2" s="49"/>
      <c r="BL2" s="24"/>
      <c r="BM2" s="24"/>
      <c r="BN2" s="24"/>
      <c r="BO2"/>
      <c r="BP2" s="8" t="s">
        <v>75</v>
      </c>
      <c r="BQ2" s="8"/>
      <c r="BR2" s="8"/>
      <c r="BS2" s="8" t="s">
        <v>76</v>
      </c>
      <c r="BT2" s="8"/>
      <c r="BU2" s="8"/>
      <c r="BV2" s="8" t="s">
        <v>77</v>
      </c>
      <c r="BW2" s="8" t="s">
        <v>88</v>
      </c>
      <c r="BX2" s="8" t="s">
        <v>78</v>
      </c>
      <c r="BY2" s="8"/>
      <c r="BZ2" s="8"/>
      <c r="CA2" s="8" t="s">
        <v>87</v>
      </c>
      <c r="CB2" s="8" t="s">
        <v>86</v>
      </c>
      <c r="CC2" s="8"/>
      <c r="CD2" s="8" t="s">
        <v>92</v>
      </c>
      <c r="CE2" s="8" t="s">
        <v>93</v>
      </c>
      <c r="CF2" s="8"/>
      <c r="CG2" s="8"/>
      <c r="CH2" s="8" t="s">
        <v>89</v>
      </c>
      <c r="CI2" s="8"/>
      <c r="CJ2" s="8"/>
      <c r="CK2" s="8"/>
      <c r="CL2" s="8"/>
      <c r="CM2"/>
    </row>
    <row r="3" spans="2:91" s="10" customFormat="1" ht="4.5" customHeight="1" thickBot="1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35"/>
      <c r="BP3" s="8">
        <f t="shared" ref="BP3:BP8" si="0">ROUND(H10*3600+K10*60+M10,0)</f>
        <v>0</v>
      </c>
      <c r="BQ3" s="8"/>
      <c r="BR3" s="8"/>
      <c r="BS3" s="228">
        <f>ROUND(BP4-BP3,0)</f>
        <v>1203590</v>
      </c>
      <c r="BT3" s="8"/>
      <c r="BU3" s="8"/>
      <c r="BV3" s="228"/>
      <c r="BW3" s="228">
        <f>ROUND(540*3600-BV26,0)</f>
        <v>3</v>
      </c>
      <c r="BX3" s="228"/>
      <c r="BY3" s="8"/>
      <c r="BZ3" s="8"/>
      <c r="CA3" s="8"/>
      <c r="CB3" s="228"/>
      <c r="CC3" s="8"/>
      <c r="CD3" s="8"/>
      <c r="CE3" s="8"/>
      <c r="CF3" s="8"/>
      <c r="CG3" s="278"/>
      <c r="CH3" s="277">
        <v>1</v>
      </c>
      <c r="CI3" s="277">
        <v>2</v>
      </c>
      <c r="CJ3" s="277">
        <v>3</v>
      </c>
      <c r="CK3" s="277">
        <v>4</v>
      </c>
      <c r="CL3" s="277">
        <v>5</v>
      </c>
      <c r="CM3" s="35"/>
    </row>
    <row r="4" spans="2:91" s="10" customFormat="1" ht="33.9" customHeight="1" thickBot="1">
      <c r="B4" s="374" t="s">
        <v>64</v>
      </c>
      <c r="C4" s="375"/>
      <c r="D4" s="376"/>
      <c r="E4" s="377"/>
      <c r="F4" s="15"/>
      <c r="G4" s="386" t="s">
        <v>59</v>
      </c>
      <c r="H4" s="253"/>
      <c r="I4" s="253"/>
      <c r="J4" s="253"/>
      <c r="K4" s="226" t="s">
        <v>123</v>
      </c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7"/>
      <c r="AF4" s="386" t="s">
        <v>100</v>
      </c>
      <c r="AG4" s="253"/>
      <c r="AH4" s="253"/>
      <c r="AI4" s="254"/>
      <c r="AJ4" s="254"/>
      <c r="AK4" s="254"/>
      <c r="AL4" s="535"/>
      <c r="AM4" s="543" t="s">
        <v>121</v>
      </c>
      <c r="AN4" s="544"/>
      <c r="AO4" s="544"/>
      <c r="AP4" s="536"/>
      <c r="AQ4" s="536"/>
      <c r="AR4" s="536"/>
      <c r="AS4" s="537"/>
      <c r="AU4" s="386" t="s">
        <v>62</v>
      </c>
      <c r="AV4" s="253"/>
      <c r="AW4" s="253"/>
      <c r="AX4" s="42"/>
      <c r="AY4" s="538"/>
      <c r="AZ4" s="538"/>
      <c r="BA4" s="538"/>
      <c r="BB4" s="253" t="s">
        <v>111</v>
      </c>
      <c r="BC4" s="253"/>
      <c r="BD4" s="254"/>
      <c r="BE4" s="254"/>
      <c r="BF4" s="254"/>
      <c r="BG4" s="253" t="s">
        <v>112</v>
      </c>
      <c r="BH4" s="255"/>
      <c r="BJ4" s="384" t="s">
        <v>63</v>
      </c>
      <c r="BK4" s="385"/>
      <c r="BL4" s="11"/>
      <c r="BO4" s="35"/>
      <c r="BP4" s="8">
        <f t="shared" si="0"/>
        <v>1203590</v>
      </c>
      <c r="BQ4" s="8"/>
      <c r="BR4" s="8"/>
      <c r="BS4" s="228"/>
      <c r="BT4" s="8"/>
      <c r="BU4" s="8"/>
      <c r="BV4" s="228"/>
      <c r="BW4" s="228"/>
      <c r="BX4" s="228"/>
      <c r="BY4" s="8"/>
      <c r="BZ4" s="8"/>
      <c r="CA4" s="8"/>
      <c r="CB4" s="228"/>
      <c r="CC4" s="8"/>
      <c r="CD4" s="8"/>
      <c r="CE4" s="8"/>
      <c r="CF4" s="8"/>
      <c r="CG4" s="278"/>
      <c r="CH4" s="277"/>
      <c r="CI4" s="277"/>
      <c r="CJ4" s="277"/>
      <c r="CK4" s="277"/>
      <c r="CL4" s="277"/>
      <c r="CM4" s="35"/>
    </row>
    <row r="5" spans="2:91" s="10" customFormat="1" ht="33.9" customHeight="1" thickBot="1">
      <c r="B5" s="378"/>
      <c r="C5" s="379"/>
      <c r="D5" s="379"/>
      <c r="E5" s="380"/>
      <c r="F5" s="15"/>
      <c r="G5" s="387" t="s">
        <v>60</v>
      </c>
      <c r="H5" s="388"/>
      <c r="I5" s="388"/>
      <c r="J5" s="388"/>
      <c r="K5" s="534"/>
      <c r="L5" s="526"/>
      <c r="M5" s="526"/>
      <c r="N5" s="526"/>
      <c r="O5" s="526"/>
      <c r="P5" s="526"/>
      <c r="Q5" s="526"/>
      <c r="R5" s="526"/>
      <c r="S5" s="526"/>
      <c r="T5" s="526"/>
      <c r="U5" s="526"/>
      <c r="V5" s="526"/>
      <c r="W5" s="526"/>
      <c r="X5" s="526"/>
      <c r="Y5" s="526"/>
      <c r="Z5" s="526"/>
      <c r="AA5" s="526"/>
      <c r="AB5" s="527"/>
      <c r="AC5" s="265" t="s">
        <v>61</v>
      </c>
      <c r="AD5" s="266"/>
      <c r="AE5" s="266"/>
      <c r="AF5" s="530"/>
      <c r="AG5" s="530"/>
      <c r="AH5" s="530"/>
      <c r="AI5" s="530"/>
      <c r="AJ5" s="530"/>
      <c r="AK5" s="530"/>
      <c r="AL5" s="530"/>
      <c r="AM5" s="530"/>
      <c r="AN5" s="530"/>
      <c r="AO5" s="530"/>
      <c r="AP5" s="530"/>
      <c r="AQ5" s="530"/>
      <c r="AR5" s="530"/>
      <c r="AS5" s="531"/>
      <c r="AU5" s="387" t="s">
        <v>119</v>
      </c>
      <c r="AV5" s="388"/>
      <c r="AW5" s="388"/>
      <c r="AX5" s="526"/>
      <c r="AY5" s="526"/>
      <c r="AZ5" s="526"/>
      <c r="BA5" s="526"/>
      <c r="BB5" s="526"/>
      <c r="BC5" s="526"/>
      <c r="BD5" s="526"/>
      <c r="BE5" s="526"/>
      <c r="BF5" s="526"/>
      <c r="BG5" s="526"/>
      <c r="BH5" s="527"/>
      <c r="BJ5" s="249"/>
      <c r="BK5" s="250"/>
      <c r="BL5" s="16"/>
      <c r="BO5" s="35"/>
      <c r="BP5" s="8">
        <f t="shared" si="0"/>
        <v>0</v>
      </c>
      <c r="BQ5" s="8"/>
      <c r="BR5" s="8"/>
      <c r="BS5" s="228">
        <f t="shared" ref="BS5:BS22" si="1">ROUND(BP6-BP5,0)</f>
        <v>324300</v>
      </c>
      <c r="BT5" s="8"/>
      <c r="BU5" s="228" t="s">
        <v>79</v>
      </c>
      <c r="BV5" s="228">
        <f>IF(BS7=0,ROUND(BS5,0),ROUND((BS5+BS7)/2,0))</f>
        <v>324308</v>
      </c>
      <c r="BW5" s="228">
        <f>IF($BW$3&gt;=0,INT($BW$3/5),-INT(-$BW$3/5))</f>
        <v>0</v>
      </c>
      <c r="BX5" s="228">
        <f>RANK(BV5,$BV$5:$BV$25)</f>
        <v>5</v>
      </c>
      <c r="BY5" s="8"/>
      <c r="BZ5" s="8"/>
      <c r="CA5" s="228">
        <f>CL5</f>
        <v>0</v>
      </c>
      <c r="CB5" s="228">
        <f>ROUND(BV5+CA5,0)</f>
        <v>324308</v>
      </c>
      <c r="CC5" s="8"/>
      <c r="CD5" s="228">
        <f>BS3</f>
        <v>1203590</v>
      </c>
      <c r="CE5" s="228">
        <f>IF(CD5&gt;0,CD5,CD5+3600*360)</f>
        <v>1203590</v>
      </c>
      <c r="CF5" s="228"/>
      <c r="CG5" s="8"/>
      <c r="CH5" s="276">
        <f>TRUNC($BW$3/5,0)</f>
        <v>0</v>
      </c>
      <c r="CI5" s="276">
        <f>IF($BW$3=CH$26,CH5,IF($BX5=CI$3-1,ROUNDUP(($BW$3-CH$26)/5,0)+CH5,CH5))</f>
        <v>0</v>
      </c>
      <c r="CJ5" s="276">
        <f>IF($BW$3=CI$26,CI5,IF($BX5=CJ$3-1,ROUNDUP(($BW$3-CI$26)/5,0)+CI5,CI5))</f>
        <v>0</v>
      </c>
      <c r="CK5" s="276">
        <f>IF($BW$3=CJ$26,CJ5,IF($BX5=CK$3-1,ROUNDUP(($BW$3-CJ$26)/5,0)+CJ5,CJ5))</f>
        <v>0</v>
      </c>
      <c r="CL5" s="276">
        <f>IF($BW$3=CK$26,CK5,IF($BX5=CL$3-1,ROUNDUP(($BW$3-CK$26)/5,0)+CK5,CK5))</f>
        <v>0</v>
      </c>
      <c r="CM5" s="35"/>
    </row>
    <row r="6" spans="2:91" s="10" customFormat="1" ht="21.75" customHeight="1" thickBot="1">
      <c r="B6" s="381"/>
      <c r="C6" s="382"/>
      <c r="D6" s="382"/>
      <c r="E6" s="383"/>
      <c r="G6" s="389"/>
      <c r="H6" s="390"/>
      <c r="I6" s="390"/>
      <c r="J6" s="390"/>
      <c r="K6" s="528"/>
      <c r="L6" s="528"/>
      <c r="M6" s="528"/>
      <c r="N6" s="528"/>
      <c r="O6" s="528"/>
      <c r="P6" s="528"/>
      <c r="Q6" s="528"/>
      <c r="R6" s="528"/>
      <c r="S6" s="528"/>
      <c r="T6" s="528"/>
      <c r="U6" s="528"/>
      <c r="V6" s="528"/>
      <c r="W6" s="528"/>
      <c r="X6" s="528"/>
      <c r="Y6" s="528"/>
      <c r="Z6" s="528"/>
      <c r="AA6" s="528"/>
      <c r="AB6" s="529"/>
      <c r="AC6" s="267"/>
      <c r="AD6" s="268"/>
      <c r="AE6" s="268"/>
      <c r="AF6" s="532"/>
      <c r="AG6" s="532"/>
      <c r="AH6" s="532"/>
      <c r="AI6" s="532"/>
      <c r="AJ6" s="532"/>
      <c r="AK6" s="532"/>
      <c r="AL6" s="532"/>
      <c r="AM6" s="532"/>
      <c r="AN6" s="532"/>
      <c r="AO6" s="532"/>
      <c r="AP6" s="532"/>
      <c r="AQ6" s="532"/>
      <c r="AR6" s="532"/>
      <c r="AS6" s="533"/>
      <c r="AU6" s="389"/>
      <c r="AV6" s="390"/>
      <c r="AW6" s="390"/>
      <c r="AX6" s="528"/>
      <c r="AY6" s="528"/>
      <c r="AZ6" s="528"/>
      <c r="BA6" s="528"/>
      <c r="BB6" s="528"/>
      <c r="BC6" s="528"/>
      <c r="BD6" s="528"/>
      <c r="BE6" s="528"/>
      <c r="BF6" s="528"/>
      <c r="BG6" s="528"/>
      <c r="BH6" s="529"/>
      <c r="BJ6" s="251"/>
      <c r="BK6" s="252"/>
      <c r="BL6" s="16"/>
      <c r="BO6" s="35"/>
      <c r="BP6" s="8">
        <f t="shared" si="0"/>
        <v>324300</v>
      </c>
      <c r="BQ6" s="8"/>
      <c r="BR6" s="8"/>
      <c r="BS6" s="228"/>
      <c r="BT6" s="8"/>
      <c r="BU6" s="228"/>
      <c r="BV6" s="228"/>
      <c r="BW6" s="228"/>
      <c r="BX6" s="228"/>
      <c r="BY6" s="8"/>
      <c r="BZ6" s="8"/>
      <c r="CA6" s="228"/>
      <c r="CB6" s="228"/>
      <c r="CC6" s="8"/>
      <c r="CD6" s="228"/>
      <c r="CE6" s="228"/>
      <c r="CF6" s="228"/>
      <c r="CG6" s="8"/>
      <c r="CH6" s="276"/>
      <c r="CI6" s="276"/>
      <c r="CJ6" s="276"/>
      <c r="CK6" s="276"/>
      <c r="CL6" s="276"/>
      <c r="CM6" s="35"/>
    </row>
    <row r="7" spans="2:91" s="4" customFormat="1" ht="33.9" customHeight="1" thickBot="1">
      <c r="B7" s="46" t="s">
        <v>4</v>
      </c>
      <c r="AU7" s="46" t="s">
        <v>5</v>
      </c>
      <c r="AV7" s="7"/>
      <c r="AW7" s="7"/>
      <c r="AX7" s="7"/>
      <c r="AY7" s="7"/>
      <c r="AZ7" s="7"/>
      <c r="BA7" s="7"/>
      <c r="BD7" s="7"/>
      <c r="BE7" s="7"/>
      <c r="BF7" s="7"/>
      <c r="BG7" s="7"/>
      <c r="BH7" s="3"/>
      <c r="BO7" s="35"/>
      <c r="BP7" s="8">
        <f t="shared" si="0"/>
        <v>972315</v>
      </c>
      <c r="BQ7" s="8"/>
      <c r="BR7" s="8"/>
      <c r="BS7" s="228">
        <f>ROUND(BP7-BP8,0)</f>
        <v>324315</v>
      </c>
      <c r="BT7" s="8"/>
      <c r="BU7" s="228"/>
      <c r="BV7" s="228"/>
      <c r="BW7" s="228"/>
      <c r="BX7" s="228"/>
      <c r="BY7" s="8"/>
      <c r="BZ7" s="8"/>
      <c r="CA7" s="228"/>
      <c r="CB7" s="228"/>
      <c r="CC7" s="8"/>
      <c r="CD7" s="228"/>
      <c r="CE7" s="228"/>
      <c r="CF7" s="228"/>
      <c r="CG7" s="8"/>
      <c r="CH7" s="276"/>
      <c r="CI7" s="276"/>
      <c r="CJ7" s="276"/>
      <c r="CK7" s="276"/>
      <c r="CL7" s="276"/>
      <c r="CM7" s="35"/>
    </row>
    <row r="8" spans="2:91" s="1" customFormat="1" ht="33.9" customHeight="1">
      <c r="B8" s="336" t="s">
        <v>2</v>
      </c>
      <c r="C8" s="337"/>
      <c r="D8" s="364" t="s">
        <v>6</v>
      </c>
      <c r="E8" s="337"/>
      <c r="F8" s="364" t="s">
        <v>7</v>
      </c>
      <c r="G8" s="337"/>
      <c r="H8" s="364" t="s">
        <v>8</v>
      </c>
      <c r="I8" s="396"/>
      <c r="J8" s="396"/>
      <c r="K8" s="396"/>
      <c r="L8" s="396"/>
      <c r="M8" s="396"/>
      <c r="N8" s="337"/>
      <c r="O8" s="364" t="s">
        <v>9</v>
      </c>
      <c r="P8" s="396"/>
      <c r="Q8" s="396"/>
      <c r="R8" s="396"/>
      <c r="S8" s="396"/>
      <c r="T8" s="396"/>
      <c r="U8" s="337"/>
      <c r="V8" s="364" t="s">
        <v>10</v>
      </c>
      <c r="W8" s="396"/>
      <c r="X8" s="396"/>
      <c r="Y8" s="396"/>
      <c r="Z8" s="396"/>
      <c r="AA8" s="396"/>
      <c r="AB8" s="337"/>
      <c r="AC8" s="393" t="s">
        <v>1</v>
      </c>
      <c r="AD8" s="393"/>
      <c r="AE8" s="393"/>
      <c r="AF8" s="397" t="s">
        <v>11</v>
      </c>
      <c r="AG8" s="398"/>
      <c r="AH8" s="398"/>
      <c r="AI8" s="398"/>
      <c r="AJ8" s="398"/>
      <c r="AK8" s="398"/>
      <c r="AL8" s="399"/>
      <c r="AM8" s="364" t="s">
        <v>0</v>
      </c>
      <c r="AN8" s="396"/>
      <c r="AO8" s="396"/>
      <c r="AP8" s="396"/>
      <c r="AQ8" s="396"/>
      <c r="AR8" s="396"/>
      <c r="AS8" s="437"/>
      <c r="AT8" s="12"/>
      <c r="AU8" s="296" t="s">
        <v>24</v>
      </c>
      <c r="AV8" s="288"/>
      <c r="AW8" s="478" t="s">
        <v>12</v>
      </c>
      <c r="AX8" s="478"/>
      <c r="AY8" s="478"/>
      <c r="AZ8" s="478"/>
      <c r="BA8" s="478"/>
      <c r="BB8" s="478"/>
      <c r="BC8" s="478" t="s">
        <v>25</v>
      </c>
      <c r="BD8" s="478"/>
      <c r="BE8" s="478"/>
      <c r="BF8" s="478"/>
      <c r="BG8" s="478"/>
      <c r="BH8" s="479"/>
      <c r="BI8" s="2"/>
      <c r="BJ8" s="2"/>
      <c r="BK8" s="2"/>
      <c r="BO8" s="35"/>
      <c r="BP8" s="8">
        <f t="shared" si="0"/>
        <v>648000</v>
      </c>
      <c r="BQ8" s="8"/>
      <c r="BR8" s="8"/>
      <c r="BS8" s="228"/>
      <c r="BT8" s="8"/>
      <c r="BU8" s="228"/>
      <c r="BV8" s="228"/>
      <c r="BW8" s="228"/>
      <c r="BX8" s="228"/>
      <c r="BY8" s="8"/>
      <c r="BZ8" s="8"/>
      <c r="CA8" s="228"/>
      <c r="CB8" s="228"/>
      <c r="CC8" s="8"/>
      <c r="CD8" s="228"/>
      <c r="CE8" s="228"/>
      <c r="CF8" s="228"/>
      <c r="CG8" s="8"/>
      <c r="CH8" s="276"/>
      <c r="CI8" s="276"/>
      <c r="CJ8" s="276"/>
      <c r="CK8" s="276"/>
      <c r="CL8" s="276"/>
      <c r="CM8" s="35"/>
    </row>
    <row r="9" spans="2:91" s="35" customFormat="1" ht="20.25" customHeight="1" thickBot="1">
      <c r="B9" s="338"/>
      <c r="C9" s="339"/>
      <c r="D9" s="365"/>
      <c r="E9" s="339"/>
      <c r="F9" s="365"/>
      <c r="G9" s="339"/>
      <c r="H9" s="256" t="s">
        <v>114</v>
      </c>
      <c r="I9" s="257"/>
      <c r="J9" s="257"/>
      <c r="K9" s="258" t="s">
        <v>115</v>
      </c>
      <c r="L9" s="259"/>
      <c r="M9" s="257" t="s">
        <v>116</v>
      </c>
      <c r="N9" s="260"/>
      <c r="O9" s="256" t="s">
        <v>114</v>
      </c>
      <c r="P9" s="257"/>
      <c r="Q9" s="257"/>
      <c r="R9" s="258" t="s">
        <v>115</v>
      </c>
      <c r="S9" s="259"/>
      <c r="T9" s="257" t="s">
        <v>116</v>
      </c>
      <c r="U9" s="260"/>
      <c r="V9" s="256" t="s">
        <v>114</v>
      </c>
      <c r="W9" s="257"/>
      <c r="X9" s="257"/>
      <c r="Y9" s="258" t="s">
        <v>115</v>
      </c>
      <c r="Z9" s="259"/>
      <c r="AA9" s="257" t="s">
        <v>116</v>
      </c>
      <c r="AB9" s="260"/>
      <c r="AC9" s="66"/>
      <c r="AD9" s="67" t="s">
        <v>116</v>
      </c>
      <c r="AE9" s="68"/>
      <c r="AF9" s="256" t="s">
        <v>114</v>
      </c>
      <c r="AG9" s="257"/>
      <c r="AH9" s="257"/>
      <c r="AI9" s="258" t="s">
        <v>115</v>
      </c>
      <c r="AJ9" s="259"/>
      <c r="AK9" s="257" t="s">
        <v>116</v>
      </c>
      <c r="AL9" s="260"/>
      <c r="AM9" s="256" t="s">
        <v>114</v>
      </c>
      <c r="AN9" s="257"/>
      <c r="AO9" s="257"/>
      <c r="AP9" s="258" t="s">
        <v>115</v>
      </c>
      <c r="AQ9" s="259"/>
      <c r="AR9" s="257" t="s">
        <v>116</v>
      </c>
      <c r="AS9" s="269"/>
      <c r="AT9" s="12"/>
      <c r="AU9" s="297"/>
      <c r="AV9" s="298"/>
      <c r="AW9" s="492"/>
      <c r="AX9" s="492"/>
      <c r="AY9" s="492"/>
      <c r="AZ9" s="492"/>
      <c r="BA9" s="492"/>
      <c r="BB9" s="492"/>
      <c r="BC9" s="492"/>
      <c r="BD9" s="492"/>
      <c r="BE9" s="492"/>
      <c r="BF9" s="492"/>
      <c r="BG9" s="492"/>
      <c r="BH9" s="493"/>
      <c r="BI9" s="2"/>
      <c r="BJ9" s="2"/>
      <c r="BK9" s="2"/>
      <c r="BP9" s="8"/>
      <c r="BQ9" s="8"/>
      <c r="BR9" s="8"/>
      <c r="BS9" s="64"/>
      <c r="BT9" s="8"/>
      <c r="BU9" s="64"/>
      <c r="BV9" s="64"/>
      <c r="BW9" s="64"/>
      <c r="BX9" s="64"/>
      <c r="BY9" s="8"/>
      <c r="BZ9" s="8"/>
      <c r="CA9" s="64"/>
      <c r="CB9" s="64"/>
      <c r="CC9" s="8"/>
      <c r="CD9" s="64"/>
      <c r="CE9" s="64"/>
      <c r="CF9" s="64"/>
      <c r="CG9" s="8"/>
      <c r="CH9" s="65"/>
      <c r="CI9" s="65"/>
      <c r="CJ9" s="65"/>
      <c r="CK9" s="65"/>
      <c r="CL9" s="65"/>
    </row>
    <row r="10" spans="2:91" s="1" customFormat="1" ht="33.9" customHeight="1" thickTop="1">
      <c r="B10" s="372" t="s">
        <v>18</v>
      </c>
      <c r="C10" s="373"/>
      <c r="D10" s="373" t="s">
        <v>13</v>
      </c>
      <c r="E10" s="373"/>
      <c r="F10" s="391" t="s">
        <v>14</v>
      </c>
      <c r="G10" s="392"/>
      <c r="H10" s="394">
        <f>'①野帳（入力）'!X16</f>
        <v>0</v>
      </c>
      <c r="I10" s="395"/>
      <c r="J10" s="395"/>
      <c r="K10" s="541">
        <f>'①野帳（入力）'!AA16</f>
        <v>0</v>
      </c>
      <c r="L10" s="542"/>
      <c r="M10" s="428">
        <f>'①野帳（入力）'!AD16</f>
        <v>0</v>
      </c>
      <c r="N10" s="429"/>
      <c r="O10" s="237">
        <f>INT(BS3/3600)</f>
        <v>334</v>
      </c>
      <c r="P10" s="238"/>
      <c r="Q10" s="238"/>
      <c r="R10" s="426">
        <f>INT((BS3-O10*3600)/60)</f>
        <v>19</v>
      </c>
      <c r="S10" s="427"/>
      <c r="T10" s="247">
        <f>ROUND(BS3-O10*3600-R10*60,0)</f>
        <v>50</v>
      </c>
      <c r="U10" s="248"/>
      <c r="V10" s="261"/>
      <c r="W10" s="262"/>
      <c r="X10" s="262"/>
      <c r="Y10" s="262" t="s">
        <v>117</v>
      </c>
      <c r="Z10" s="262"/>
      <c r="AA10" s="262"/>
      <c r="AB10" s="274"/>
      <c r="AC10" s="261" t="s">
        <v>20</v>
      </c>
      <c r="AD10" s="262"/>
      <c r="AE10" s="274"/>
      <c r="AF10" s="261"/>
      <c r="AG10" s="262"/>
      <c r="AH10" s="262"/>
      <c r="AI10" s="262" t="s">
        <v>117</v>
      </c>
      <c r="AJ10" s="262"/>
      <c r="AK10" s="262"/>
      <c r="AL10" s="274"/>
      <c r="AM10" s="261"/>
      <c r="AN10" s="262"/>
      <c r="AO10" s="262"/>
      <c r="AP10" s="262" t="s">
        <v>117</v>
      </c>
      <c r="AQ10" s="262"/>
      <c r="AR10" s="262"/>
      <c r="AS10" s="539"/>
      <c r="AT10" s="9"/>
      <c r="AU10" s="299"/>
      <c r="AV10" s="289"/>
      <c r="AW10" s="494"/>
      <c r="AX10" s="494"/>
      <c r="AY10" s="494"/>
      <c r="AZ10" s="494"/>
      <c r="BA10" s="494"/>
      <c r="BB10" s="494"/>
      <c r="BC10" s="494"/>
      <c r="BD10" s="494"/>
      <c r="BE10" s="494"/>
      <c r="BF10" s="494"/>
      <c r="BG10" s="494"/>
      <c r="BH10" s="495"/>
      <c r="BI10" s="2"/>
      <c r="BJ10" s="2"/>
      <c r="BK10" s="2"/>
      <c r="BO10" s="35"/>
      <c r="BP10" s="8">
        <f t="shared" ref="BP10:BP25" si="2">ROUND(H16*3600+K16*60+M16,0)</f>
        <v>0</v>
      </c>
      <c r="BQ10" s="8"/>
      <c r="BR10" s="8"/>
      <c r="BS10" s="228">
        <f t="shared" si="1"/>
        <v>402945</v>
      </c>
      <c r="BT10" s="8"/>
      <c r="BU10" s="228" t="s">
        <v>82</v>
      </c>
      <c r="BV10" s="228">
        <f t="shared" ref="BV10" si="3">IF(BS12=0,ROUND(BS10,0),ROUND((BS10+BS12)/2,0))</f>
        <v>402943</v>
      </c>
      <c r="BW10" s="228">
        <f>IF($BW$3&gt;=0,INT($BW$3/5),-INT(-$BW$3/5))</f>
        <v>0</v>
      </c>
      <c r="BX10" s="228">
        <f>RANK(BV10,$BV$5:$BV$25)</f>
        <v>2</v>
      </c>
      <c r="BY10" s="8"/>
      <c r="BZ10" s="8"/>
      <c r="CA10" s="228">
        <f t="shared" ref="CA10" si="4">CL10</f>
        <v>1</v>
      </c>
      <c r="CB10" s="228">
        <f t="shared" ref="CB10" si="5">ROUND(BV10+CA10,0)</f>
        <v>402944</v>
      </c>
      <c r="CC10" s="8"/>
      <c r="CD10" s="228">
        <f>CE5+CB10-180*3600</f>
        <v>958534</v>
      </c>
      <c r="CE10" s="228">
        <f t="shared" ref="CE10" si="6">IF(CD10&gt;0,CD10,CD10+3600*360)</f>
        <v>958534</v>
      </c>
      <c r="CF10" s="228"/>
      <c r="CG10" s="8"/>
      <c r="CH10" s="276">
        <f>TRUNC($BW$3/5,0)</f>
        <v>0</v>
      </c>
      <c r="CI10" s="276">
        <f>IF($BW$3=CH$26,CH10,IF($BX10=CI$3-1,ROUNDUP(($BW$3-CH$26)/5,0)+CH10,CH10))</f>
        <v>0</v>
      </c>
      <c r="CJ10" s="276">
        <f>IF($BW$3=CI$26,CI10,IF($BX10=CJ$3-1,ROUNDUP(($BW$3-CI$26)/5,0)+CI10,CI10))</f>
        <v>1</v>
      </c>
      <c r="CK10" s="276">
        <f>IF($BW$3=CJ$26,CJ10,IF($BX10=CK$3-1,ROUNDUP(($BW$3-CJ$26)/5,0)+CJ10,CJ10))</f>
        <v>1</v>
      </c>
      <c r="CL10" s="276">
        <f>IF($BW$3=CK$26,CK10,IF($BX10=CL$3-1,ROUNDUP(($BW$3-CK$26)/5,0)+CK10,CK10))</f>
        <v>1</v>
      </c>
      <c r="CM10" s="35"/>
    </row>
    <row r="11" spans="2:91" s="1" customFormat="1" ht="33.9" customHeight="1" thickBot="1">
      <c r="B11" s="304"/>
      <c r="C11" s="305"/>
      <c r="D11" s="305"/>
      <c r="E11" s="305"/>
      <c r="F11" s="370" t="s">
        <v>21</v>
      </c>
      <c r="G11" s="371"/>
      <c r="H11" s="327">
        <f>'①野帳（入力）'!X17</f>
        <v>334</v>
      </c>
      <c r="I11" s="328"/>
      <c r="J11" s="328"/>
      <c r="K11" s="402">
        <f>'①野帳（入力）'!AA17</f>
        <v>19</v>
      </c>
      <c r="L11" s="403"/>
      <c r="M11" s="418">
        <f>'①野帳（入力）'!AD17</f>
        <v>50</v>
      </c>
      <c r="N11" s="419"/>
      <c r="O11" s="231"/>
      <c r="P11" s="232"/>
      <c r="Q11" s="232"/>
      <c r="R11" s="325"/>
      <c r="S11" s="326"/>
      <c r="T11" s="241"/>
      <c r="U11" s="242"/>
      <c r="V11" s="263"/>
      <c r="W11" s="264"/>
      <c r="X11" s="264"/>
      <c r="Y11" s="264"/>
      <c r="Z11" s="264"/>
      <c r="AA11" s="264"/>
      <c r="AB11" s="275"/>
      <c r="AC11" s="263"/>
      <c r="AD11" s="264"/>
      <c r="AE11" s="275"/>
      <c r="AF11" s="263"/>
      <c r="AG11" s="264"/>
      <c r="AH11" s="264"/>
      <c r="AI11" s="264"/>
      <c r="AJ11" s="264"/>
      <c r="AK11" s="264"/>
      <c r="AL11" s="275"/>
      <c r="AM11" s="263"/>
      <c r="AN11" s="264"/>
      <c r="AO11" s="264"/>
      <c r="AP11" s="264"/>
      <c r="AQ11" s="264"/>
      <c r="AR11" s="264"/>
      <c r="AS11" s="540"/>
      <c r="AT11" s="9"/>
      <c r="AU11" s="300"/>
      <c r="AV11" s="301"/>
      <c r="AW11" s="480"/>
      <c r="AX11" s="480"/>
      <c r="AY11" s="480"/>
      <c r="AZ11" s="480"/>
      <c r="BA11" s="480"/>
      <c r="BB11" s="480"/>
      <c r="BC11" s="480"/>
      <c r="BD11" s="480"/>
      <c r="BE11" s="480"/>
      <c r="BF11" s="480"/>
      <c r="BG11" s="480"/>
      <c r="BH11" s="481"/>
      <c r="BI11" s="2"/>
      <c r="BJ11" s="2"/>
      <c r="BK11" s="2"/>
      <c r="BO11" s="35"/>
      <c r="BP11" s="8">
        <f t="shared" si="2"/>
        <v>402945</v>
      </c>
      <c r="BQ11" s="8"/>
      <c r="BR11" s="8"/>
      <c r="BS11" s="228"/>
      <c r="BT11" s="8"/>
      <c r="BU11" s="228"/>
      <c r="BV11" s="228"/>
      <c r="BW11" s="228"/>
      <c r="BX11" s="228"/>
      <c r="BY11" s="8"/>
      <c r="BZ11" s="8"/>
      <c r="CA11" s="228"/>
      <c r="CB11" s="228"/>
      <c r="CC11" s="8"/>
      <c r="CD11" s="228"/>
      <c r="CE11" s="228"/>
      <c r="CF11" s="228"/>
      <c r="CG11" s="8"/>
      <c r="CH11" s="276"/>
      <c r="CI11" s="276"/>
      <c r="CJ11" s="276"/>
      <c r="CK11" s="276"/>
      <c r="CL11" s="276"/>
      <c r="CM11" s="35"/>
    </row>
    <row r="12" spans="2:91" s="1" customFormat="1" ht="33.9" customHeight="1">
      <c r="B12" s="296" t="s">
        <v>18</v>
      </c>
      <c r="C12" s="288"/>
      <c r="D12" s="288" t="s">
        <v>13</v>
      </c>
      <c r="E12" s="288"/>
      <c r="F12" s="344" t="s">
        <v>17</v>
      </c>
      <c r="G12" s="345"/>
      <c r="H12" s="368">
        <f>'①野帳（入力）'!X18</f>
        <v>0</v>
      </c>
      <c r="I12" s="369"/>
      <c r="J12" s="369"/>
      <c r="K12" s="400">
        <f>'①野帳（入力）'!AA18</f>
        <v>0</v>
      </c>
      <c r="L12" s="401"/>
      <c r="M12" s="410">
        <f>'①野帳（入力）'!AD18</f>
        <v>0</v>
      </c>
      <c r="N12" s="411"/>
      <c r="O12" s="233">
        <f>INT(BS5/3600)</f>
        <v>90</v>
      </c>
      <c r="P12" s="234"/>
      <c r="Q12" s="234"/>
      <c r="R12" s="321">
        <f>INT((BS5-O12*3600)/60)</f>
        <v>5</v>
      </c>
      <c r="S12" s="322"/>
      <c r="T12" s="243">
        <f>ROUND(BS5-O12*3600-R12*60,0)</f>
        <v>0</v>
      </c>
      <c r="U12" s="244"/>
      <c r="V12" s="233">
        <f>INT(BV5/3600)</f>
        <v>90</v>
      </c>
      <c r="W12" s="234"/>
      <c r="X12" s="234"/>
      <c r="Y12" s="321">
        <f>INT((BV5-V12*3600)/60)</f>
        <v>5</v>
      </c>
      <c r="Z12" s="322"/>
      <c r="AA12" s="243">
        <f>ROUND(BV5-V12*3600-Y12*60,0)</f>
        <v>8</v>
      </c>
      <c r="AB12" s="244"/>
      <c r="AC12" s="279">
        <f>CA5</f>
        <v>0</v>
      </c>
      <c r="AD12" s="280"/>
      <c r="AE12" s="281"/>
      <c r="AF12" s="233">
        <f>INT(CB5/3600)</f>
        <v>90</v>
      </c>
      <c r="AG12" s="234"/>
      <c r="AH12" s="234"/>
      <c r="AI12" s="321">
        <f>INT((CB5-AF12*3600)/60)</f>
        <v>5</v>
      </c>
      <c r="AJ12" s="322"/>
      <c r="AK12" s="243">
        <f>ROUND(CB5-AF12*3600-AI12*60,0)</f>
        <v>8</v>
      </c>
      <c r="AL12" s="243"/>
      <c r="AM12" s="444" t="s">
        <v>105</v>
      </c>
      <c r="AN12" s="445"/>
      <c r="AO12" s="48"/>
      <c r="AP12" s="69"/>
      <c r="AQ12" s="70"/>
      <c r="AR12" s="71"/>
      <c r="AS12" s="72"/>
      <c r="AT12" s="13"/>
      <c r="AU12" s="297" t="s">
        <v>26</v>
      </c>
      <c r="AV12" s="298"/>
      <c r="AW12" s="504">
        <f>IF('①野帳（入力）'!AG19="","",'①野帳（入力）'!AG19)</f>
        <v>28.02</v>
      </c>
      <c r="AX12" s="504"/>
      <c r="AY12" s="504"/>
      <c r="AZ12" s="504"/>
      <c r="BA12" s="504"/>
      <c r="BB12" s="504"/>
      <c r="BC12" s="488">
        <f>ROUND(AVERAGE(AW12:AW15),3)</f>
        <v>28.021000000000001</v>
      </c>
      <c r="BD12" s="488"/>
      <c r="BE12" s="488"/>
      <c r="BF12" s="488"/>
      <c r="BG12" s="488"/>
      <c r="BH12" s="489"/>
      <c r="BI12" s="2"/>
      <c r="BJ12" s="2"/>
      <c r="BK12" s="2"/>
      <c r="BO12" s="35"/>
      <c r="BP12" s="8">
        <f t="shared" si="2"/>
        <v>1050930</v>
      </c>
      <c r="BQ12" s="8"/>
      <c r="BR12" s="8"/>
      <c r="BS12" s="228">
        <f t="shared" ref="BS12" si="7">ROUND(BP12-BP13,0)</f>
        <v>402940</v>
      </c>
      <c r="BT12" s="8"/>
      <c r="BU12" s="228"/>
      <c r="BV12" s="228"/>
      <c r="BW12" s="228"/>
      <c r="BX12" s="228"/>
      <c r="BY12" s="8"/>
      <c r="BZ12" s="8"/>
      <c r="CA12" s="228"/>
      <c r="CB12" s="228"/>
      <c r="CC12" s="8"/>
      <c r="CD12" s="228"/>
      <c r="CE12" s="228"/>
      <c r="CF12" s="228"/>
      <c r="CG12" s="8"/>
      <c r="CH12" s="276"/>
      <c r="CI12" s="276"/>
      <c r="CJ12" s="276"/>
      <c r="CK12" s="276"/>
      <c r="CL12" s="276"/>
      <c r="CM12" s="35"/>
    </row>
    <row r="13" spans="2:91" s="1" customFormat="1" ht="33.9" customHeight="1">
      <c r="B13" s="299"/>
      <c r="C13" s="289"/>
      <c r="D13" s="289"/>
      <c r="E13" s="289"/>
      <c r="F13" s="346" t="s">
        <v>19</v>
      </c>
      <c r="G13" s="335"/>
      <c r="H13" s="366">
        <f>'①野帳（入力）'!X19</f>
        <v>90</v>
      </c>
      <c r="I13" s="367"/>
      <c r="J13" s="367"/>
      <c r="K13" s="362">
        <f>'①野帳（入力）'!AA19</f>
        <v>5</v>
      </c>
      <c r="L13" s="363"/>
      <c r="M13" s="416">
        <f>'①野帳（入力）'!AD19</f>
        <v>0</v>
      </c>
      <c r="N13" s="417"/>
      <c r="O13" s="235"/>
      <c r="P13" s="236"/>
      <c r="Q13" s="236"/>
      <c r="R13" s="424"/>
      <c r="S13" s="425"/>
      <c r="T13" s="245"/>
      <c r="U13" s="246"/>
      <c r="V13" s="313"/>
      <c r="W13" s="314"/>
      <c r="X13" s="314"/>
      <c r="Y13" s="272"/>
      <c r="Z13" s="273"/>
      <c r="AA13" s="270"/>
      <c r="AB13" s="434"/>
      <c r="AC13" s="282"/>
      <c r="AD13" s="283"/>
      <c r="AE13" s="284"/>
      <c r="AF13" s="313"/>
      <c r="AG13" s="314"/>
      <c r="AH13" s="314"/>
      <c r="AI13" s="272"/>
      <c r="AJ13" s="273"/>
      <c r="AK13" s="270"/>
      <c r="AL13" s="270"/>
      <c r="AM13" s="313">
        <f>INT(CE5/3600)</f>
        <v>334</v>
      </c>
      <c r="AN13" s="314"/>
      <c r="AO13" s="314"/>
      <c r="AP13" s="272">
        <f>INT((CE5-AM13*3600)/60)</f>
        <v>19</v>
      </c>
      <c r="AQ13" s="273"/>
      <c r="AR13" s="270">
        <f>ROUND(CE5-AM13*3600-AP13*60,0)</f>
        <v>50</v>
      </c>
      <c r="AS13" s="271"/>
      <c r="AT13" s="36"/>
      <c r="AU13" s="299"/>
      <c r="AV13" s="289"/>
      <c r="AW13" s="503">
        <f>IF('①野帳（入力）'!AG20="","",'①野帳（入力）'!AG20)</f>
        <v>28.021000000000001</v>
      </c>
      <c r="AX13" s="503"/>
      <c r="AY13" s="503"/>
      <c r="AZ13" s="503"/>
      <c r="BA13" s="503"/>
      <c r="BB13" s="503"/>
      <c r="BC13" s="484"/>
      <c r="BD13" s="484"/>
      <c r="BE13" s="484"/>
      <c r="BF13" s="484"/>
      <c r="BG13" s="484"/>
      <c r="BH13" s="485"/>
      <c r="BI13" s="2"/>
      <c r="BJ13" s="2"/>
      <c r="BK13" s="2"/>
      <c r="BO13" s="35"/>
      <c r="BP13" s="8">
        <f t="shared" si="2"/>
        <v>647990</v>
      </c>
      <c r="BQ13" s="8"/>
      <c r="BR13" s="8"/>
      <c r="BS13" s="228"/>
      <c r="BT13" s="8"/>
      <c r="BU13" s="228"/>
      <c r="BV13" s="228"/>
      <c r="BW13" s="228"/>
      <c r="BX13" s="228"/>
      <c r="BY13" s="8"/>
      <c r="BZ13" s="8"/>
      <c r="CA13" s="228"/>
      <c r="CB13" s="228"/>
      <c r="CC13" s="8"/>
      <c r="CD13" s="228"/>
      <c r="CE13" s="228"/>
      <c r="CF13" s="228"/>
      <c r="CG13" s="8"/>
      <c r="CH13" s="276"/>
      <c r="CI13" s="276"/>
      <c r="CJ13" s="276"/>
      <c r="CK13" s="276"/>
      <c r="CL13" s="276"/>
      <c r="CM13" s="35"/>
    </row>
    <row r="14" spans="2:91" s="1" customFormat="1" ht="33.9" customHeight="1">
      <c r="B14" s="299"/>
      <c r="C14" s="289"/>
      <c r="D14" s="289" t="s">
        <v>32</v>
      </c>
      <c r="E14" s="289"/>
      <c r="F14" s="346" t="s">
        <v>19</v>
      </c>
      <c r="G14" s="335"/>
      <c r="H14" s="366">
        <f>'①野帳（入力）'!X20</f>
        <v>270</v>
      </c>
      <c r="I14" s="367"/>
      <c r="J14" s="367"/>
      <c r="K14" s="362">
        <f>'①野帳（入力）'!AA20</f>
        <v>5</v>
      </c>
      <c r="L14" s="363"/>
      <c r="M14" s="416">
        <f>'①野帳（入力）'!AD20</f>
        <v>15</v>
      </c>
      <c r="N14" s="417"/>
      <c r="O14" s="229">
        <f>INT(BS7/3600)</f>
        <v>90</v>
      </c>
      <c r="P14" s="230"/>
      <c r="Q14" s="230"/>
      <c r="R14" s="422">
        <f>INT((BS7-O14*3600)/60)</f>
        <v>5</v>
      </c>
      <c r="S14" s="423"/>
      <c r="T14" s="239">
        <f>ROUND(BS7-O14*3600-R14*60,0)</f>
        <v>15</v>
      </c>
      <c r="U14" s="240"/>
      <c r="V14" s="313"/>
      <c r="W14" s="314"/>
      <c r="X14" s="314"/>
      <c r="Y14" s="272"/>
      <c r="Z14" s="273"/>
      <c r="AA14" s="270"/>
      <c r="AB14" s="434"/>
      <c r="AC14" s="282"/>
      <c r="AD14" s="283"/>
      <c r="AE14" s="284"/>
      <c r="AF14" s="313"/>
      <c r="AG14" s="314"/>
      <c r="AH14" s="314"/>
      <c r="AI14" s="272"/>
      <c r="AJ14" s="273"/>
      <c r="AK14" s="270"/>
      <c r="AL14" s="270"/>
      <c r="AM14" s="313"/>
      <c r="AN14" s="314"/>
      <c r="AO14" s="314"/>
      <c r="AP14" s="272"/>
      <c r="AQ14" s="273"/>
      <c r="AR14" s="270"/>
      <c r="AS14" s="271"/>
      <c r="AT14" s="36"/>
      <c r="AU14" s="299"/>
      <c r="AV14" s="289"/>
      <c r="AW14" s="503">
        <f>IF('①野帳（入力）'!AG22="","",'①野帳（入力）'!AG22)</f>
        <v>28.021000000000001</v>
      </c>
      <c r="AX14" s="503"/>
      <c r="AY14" s="503"/>
      <c r="AZ14" s="503"/>
      <c r="BA14" s="503"/>
      <c r="BB14" s="503"/>
      <c r="BC14" s="484"/>
      <c r="BD14" s="484"/>
      <c r="BE14" s="484"/>
      <c r="BF14" s="484"/>
      <c r="BG14" s="484"/>
      <c r="BH14" s="485"/>
      <c r="BI14" s="2"/>
      <c r="BJ14" s="2"/>
      <c r="BK14" s="2"/>
      <c r="BO14" s="35"/>
      <c r="BP14" s="8">
        <f t="shared" si="2"/>
        <v>0</v>
      </c>
      <c r="BQ14" s="8"/>
      <c r="BR14" s="8"/>
      <c r="BS14" s="228">
        <f t="shared" si="1"/>
        <v>356935</v>
      </c>
      <c r="BT14" s="8"/>
      <c r="BU14" s="228" t="s">
        <v>83</v>
      </c>
      <c r="BV14" s="228">
        <f t="shared" ref="BV14" si="8">IF(BS16=0,ROUND(BS14,0),ROUND((BS14+BS16)/2,0))</f>
        <v>356933</v>
      </c>
      <c r="BW14" s="228">
        <f>IF($BW$3&gt;=0,INT($BW$3/5),-INT(-$BW$3/5))</f>
        <v>0</v>
      </c>
      <c r="BX14" s="228">
        <f>RANK(BV14,$BV$5:$BV$25)</f>
        <v>3</v>
      </c>
      <c r="BY14" s="8"/>
      <c r="BZ14" s="8"/>
      <c r="CA14" s="228">
        <f t="shared" ref="CA14" si="9">CL14</f>
        <v>1</v>
      </c>
      <c r="CB14" s="228">
        <f t="shared" ref="CB14" si="10">ROUND(BV14+CA14,0)</f>
        <v>356934</v>
      </c>
      <c r="CC14" s="8"/>
      <c r="CD14" s="228">
        <f t="shared" ref="CD14" si="11">CE10+CB14-180*3600</f>
        <v>667468</v>
      </c>
      <c r="CE14" s="228">
        <f t="shared" ref="CE14" si="12">IF(CD14&gt;0,CD14,CD14+3600*360)</f>
        <v>667468</v>
      </c>
      <c r="CF14" s="228"/>
      <c r="CG14" s="8"/>
      <c r="CH14" s="276">
        <f>TRUNC($BW$3/5,0)</f>
        <v>0</v>
      </c>
      <c r="CI14" s="276">
        <f>IF($BW$3=CH$26,CH14,IF($BX14=CI$3-1,ROUNDUP(($BW$3-CH$26)/5,0)+CH14,CH14))</f>
        <v>0</v>
      </c>
      <c r="CJ14" s="276">
        <f>IF($BW$3=CI$26,CI14,IF($BX14=CJ$3-1,ROUNDUP(($BW$3-CI$26)/5,0)+CI14,CI14))</f>
        <v>0</v>
      </c>
      <c r="CK14" s="276">
        <f>IF($BW$3=CJ$26,CJ14,IF($BX14=CK$3-1,ROUNDUP(($BW$3-CJ$26)/5,0)+CJ14,CJ14))</f>
        <v>1</v>
      </c>
      <c r="CL14" s="276">
        <f>IF($BW$3=CK$26,CK14,IF($BX14=CL$3-1,ROUNDUP(($BW$3-CK$26)/5,0)+CK14,CK14))</f>
        <v>1</v>
      </c>
      <c r="CM14" s="35"/>
    </row>
    <row r="15" spans="2:91" s="1" customFormat="1" ht="33.9" customHeight="1" thickBot="1">
      <c r="B15" s="302"/>
      <c r="C15" s="303"/>
      <c r="D15" s="303"/>
      <c r="E15" s="303"/>
      <c r="F15" s="370" t="s">
        <v>17</v>
      </c>
      <c r="G15" s="371"/>
      <c r="H15" s="327">
        <f>'①野帳（入力）'!X21</f>
        <v>180</v>
      </c>
      <c r="I15" s="328"/>
      <c r="J15" s="328"/>
      <c r="K15" s="402">
        <f>'①野帳（入力）'!AA21</f>
        <v>0</v>
      </c>
      <c r="L15" s="403"/>
      <c r="M15" s="418">
        <f>'①野帳（入力）'!AD21</f>
        <v>0</v>
      </c>
      <c r="N15" s="419"/>
      <c r="O15" s="231"/>
      <c r="P15" s="232"/>
      <c r="Q15" s="232"/>
      <c r="R15" s="325"/>
      <c r="S15" s="326"/>
      <c r="T15" s="241"/>
      <c r="U15" s="242"/>
      <c r="V15" s="231"/>
      <c r="W15" s="232"/>
      <c r="X15" s="232"/>
      <c r="Y15" s="325"/>
      <c r="Z15" s="326"/>
      <c r="AA15" s="241"/>
      <c r="AB15" s="242"/>
      <c r="AC15" s="285"/>
      <c r="AD15" s="286"/>
      <c r="AE15" s="287"/>
      <c r="AF15" s="231"/>
      <c r="AG15" s="232"/>
      <c r="AH15" s="232"/>
      <c r="AI15" s="325"/>
      <c r="AJ15" s="326"/>
      <c r="AK15" s="241"/>
      <c r="AL15" s="241"/>
      <c r="AM15" s="81"/>
      <c r="AN15" s="82"/>
      <c r="AO15" s="83"/>
      <c r="AP15" s="73"/>
      <c r="AQ15" s="74"/>
      <c r="AR15" s="75"/>
      <c r="AS15" s="76"/>
      <c r="AT15" s="13"/>
      <c r="AU15" s="302"/>
      <c r="AV15" s="303"/>
      <c r="AW15" s="502">
        <f>IF('①野帳（入力）'!AG25="","",'①野帳（入力）'!AG25)</f>
        <v>28.021999999999998</v>
      </c>
      <c r="AX15" s="502"/>
      <c r="AY15" s="502"/>
      <c r="AZ15" s="502"/>
      <c r="BA15" s="502"/>
      <c r="BB15" s="502"/>
      <c r="BC15" s="486"/>
      <c r="BD15" s="486"/>
      <c r="BE15" s="486"/>
      <c r="BF15" s="486"/>
      <c r="BG15" s="486"/>
      <c r="BH15" s="487"/>
      <c r="BI15" s="2"/>
      <c r="BJ15" s="2"/>
      <c r="BK15" s="2"/>
      <c r="BO15" s="35"/>
      <c r="BP15" s="8">
        <f t="shared" si="2"/>
        <v>356935</v>
      </c>
      <c r="BQ15" s="8"/>
      <c r="BR15" s="8"/>
      <c r="BS15" s="228"/>
      <c r="BT15" s="8"/>
      <c r="BU15" s="228"/>
      <c r="BV15" s="228"/>
      <c r="BW15" s="228"/>
      <c r="BX15" s="228"/>
      <c r="BY15" s="8"/>
      <c r="BZ15" s="8"/>
      <c r="CA15" s="228"/>
      <c r="CB15" s="228"/>
      <c r="CC15" s="8"/>
      <c r="CD15" s="228"/>
      <c r="CE15" s="228"/>
      <c r="CF15" s="228"/>
      <c r="CG15" s="8"/>
      <c r="CH15" s="276"/>
      <c r="CI15" s="276"/>
      <c r="CJ15" s="276"/>
      <c r="CK15" s="276"/>
      <c r="CL15" s="276"/>
      <c r="CM15" s="35"/>
    </row>
    <row r="16" spans="2:91" s="1" customFormat="1" ht="33.9" customHeight="1">
      <c r="B16" s="297" t="s">
        <v>21</v>
      </c>
      <c r="C16" s="298"/>
      <c r="D16" s="298" t="s">
        <v>13</v>
      </c>
      <c r="E16" s="298"/>
      <c r="F16" s="344" t="s">
        <v>18</v>
      </c>
      <c r="G16" s="345"/>
      <c r="H16" s="368">
        <f>'①野帳（入力）'!X22</f>
        <v>0</v>
      </c>
      <c r="I16" s="369"/>
      <c r="J16" s="369"/>
      <c r="K16" s="400">
        <f>'①野帳（入力）'!AA22</f>
        <v>0</v>
      </c>
      <c r="L16" s="401"/>
      <c r="M16" s="410">
        <f>'①野帳（入力）'!AD22</f>
        <v>0</v>
      </c>
      <c r="N16" s="411"/>
      <c r="O16" s="233">
        <f>INT(BS10/3600)</f>
        <v>111</v>
      </c>
      <c r="P16" s="234"/>
      <c r="Q16" s="234"/>
      <c r="R16" s="321">
        <f>INT((BS10-O16*3600)/60)</f>
        <v>55</v>
      </c>
      <c r="S16" s="322"/>
      <c r="T16" s="243">
        <f>ROUND(BS10-O16*3600-R16*60,0)</f>
        <v>45</v>
      </c>
      <c r="U16" s="244"/>
      <c r="V16" s="233">
        <f>INT(BV10/3600)</f>
        <v>111</v>
      </c>
      <c r="W16" s="234"/>
      <c r="X16" s="234"/>
      <c r="Y16" s="321">
        <f>INT((BV10-V16*3600)/60)</f>
        <v>55</v>
      </c>
      <c r="Z16" s="322"/>
      <c r="AA16" s="243">
        <f>ROUND(BV10-V16*3600-Y16*60,0)</f>
        <v>43</v>
      </c>
      <c r="AB16" s="244"/>
      <c r="AC16" s="279">
        <f>CA10</f>
        <v>1</v>
      </c>
      <c r="AD16" s="280"/>
      <c r="AE16" s="281"/>
      <c r="AF16" s="233">
        <f>INT(CB10/3600)</f>
        <v>111</v>
      </c>
      <c r="AG16" s="234"/>
      <c r="AH16" s="234"/>
      <c r="AI16" s="321">
        <f>INT((CB10-AF16*3600)/60)</f>
        <v>55</v>
      </c>
      <c r="AJ16" s="322"/>
      <c r="AK16" s="243">
        <f>ROUND(CB10-AF16*3600-AI16*60,0)</f>
        <v>44</v>
      </c>
      <c r="AL16" s="243"/>
      <c r="AM16" s="446" t="s">
        <v>106</v>
      </c>
      <c r="AN16" s="447"/>
      <c r="AO16" s="84"/>
      <c r="AP16" s="69"/>
      <c r="AQ16" s="70"/>
      <c r="AR16" s="71"/>
      <c r="AS16" s="72"/>
      <c r="AT16" s="13"/>
      <c r="AU16" s="297" t="s">
        <v>27</v>
      </c>
      <c r="AV16" s="298"/>
      <c r="AW16" s="504">
        <f>IF('①野帳（入力）'!AG23="","",'①野帳（入力）'!AG23)</f>
        <v>33.515999999999998</v>
      </c>
      <c r="AX16" s="504"/>
      <c r="AY16" s="504"/>
      <c r="AZ16" s="504"/>
      <c r="BA16" s="504"/>
      <c r="BB16" s="504"/>
      <c r="BC16" s="488">
        <f>ROUND(AVERAGE(AW16:AW19),3)</f>
        <v>33.515999999999998</v>
      </c>
      <c r="BD16" s="488"/>
      <c r="BE16" s="488"/>
      <c r="BF16" s="488"/>
      <c r="BG16" s="488"/>
      <c r="BH16" s="489"/>
      <c r="BI16" s="2"/>
      <c r="BJ16" s="2"/>
      <c r="BK16" s="2"/>
      <c r="BO16" s="35"/>
      <c r="BP16" s="8">
        <f t="shared" si="2"/>
        <v>1004930</v>
      </c>
      <c r="BQ16" s="8"/>
      <c r="BR16" s="8"/>
      <c r="BS16" s="228">
        <f t="shared" ref="BS16" si="13">ROUND(BP16-BP17,0)</f>
        <v>356930</v>
      </c>
      <c r="BT16" s="8"/>
      <c r="BU16" s="228"/>
      <c r="BV16" s="228"/>
      <c r="BW16" s="228"/>
      <c r="BX16" s="228"/>
      <c r="BY16" s="8"/>
      <c r="BZ16" s="8"/>
      <c r="CA16" s="228"/>
      <c r="CB16" s="228"/>
      <c r="CC16" s="8"/>
      <c r="CD16" s="228"/>
      <c r="CE16" s="228"/>
      <c r="CF16" s="228"/>
      <c r="CG16" s="8"/>
      <c r="CH16" s="276"/>
      <c r="CI16" s="276"/>
      <c r="CJ16" s="276"/>
      <c r="CK16" s="276"/>
      <c r="CL16" s="276"/>
      <c r="CM16" s="35"/>
    </row>
    <row r="17" spans="2:91" s="1" customFormat="1" ht="33.9" customHeight="1">
      <c r="B17" s="299"/>
      <c r="C17" s="289"/>
      <c r="D17" s="289"/>
      <c r="E17" s="289"/>
      <c r="F17" s="346" t="s">
        <v>15</v>
      </c>
      <c r="G17" s="335"/>
      <c r="H17" s="366">
        <f>'①野帳（入力）'!X23</f>
        <v>111</v>
      </c>
      <c r="I17" s="367"/>
      <c r="J17" s="367"/>
      <c r="K17" s="362">
        <f>'①野帳（入力）'!AA23</f>
        <v>55</v>
      </c>
      <c r="L17" s="363"/>
      <c r="M17" s="416">
        <f>'①野帳（入力）'!AD23</f>
        <v>45</v>
      </c>
      <c r="N17" s="417"/>
      <c r="O17" s="235"/>
      <c r="P17" s="236"/>
      <c r="Q17" s="236"/>
      <c r="R17" s="424"/>
      <c r="S17" s="425"/>
      <c r="T17" s="245"/>
      <c r="U17" s="246"/>
      <c r="V17" s="313"/>
      <c r="W17" s="314"/>
      <c r="X17" s="314"/>
      <c r="Y17" s="272"/>
      <c r="Z17" s="273"/>
      <c r="AA17" s="270"/>
      <c r="AB17" s="434"/>
      <c r="AC17" s="282"/>
      <c r="AD17" s="283"/>
      <c r="AE17" s="284"/>
      <c r="AF17" s="313"/>
      <c r="AG17" s="314"/>
      <c r="AH17" s="314"/>
      <c r="AI17" s="272"/>
      <c r="AJ17" s="273"/>
      <c r="AK17" s="270"/>
      <c r="AL17" s="270"/>
      <c r="AM17" s="313">
        <f>INT(CE10/3600)</f>
        <v>266</v>
      </c>
      <c r="AN17" s="314"/>
      <c r="AO17" s="314"/>
      <c r="AP17" s="272">
        <f>INT((CE10-AM17*3600)/60)</f>
        <v>15</v>
      </c>
      <c r="AQ17" s="273"/>
      <c r="AR17" s="270">
        <f>ROUND(CE10-AM17*3600-AP17*60,0)</f>
        <v>34</v>
      </c>
      <c r="AS17" s="271"/>
      <c r="AT17" s="20"/>
      <c r="AU17" s="299"/>
      <c r="AV17" s="289"/>
      <c r="AW17" s="503">
        <f>IF('①野帳（入力）'!AG24="","",'①野帳（入力）'!AG24)</f>
        <v>33.515999999999998</v>
      </c>
      <c r="AX17" s="503"/>
      <c r="AY17" s="503"/>
      <c r="AZ17" s="503"/>
      <c r="BA17" s="503"/>
      <c r="BB17" s="503"/>
      <c r="BC17" s="484"/>
      <c r="BD17" s="484"/>
      <c r="BE17" s="484"/>
      <c r="BF17" s="484"/>
      <c r="BG17" s="484"/>
      <c r="BH17" s="485"/>
      <c r="BI17" s="2"/>
      <c r="BJ17" s="2"/>
      <c r="BK17" s="2"/>
      <c r="BO17" s="35"/>
      <c r="BP17" s="8">
        <f t="shared" si="2"/>
        <v>648000</v>
      </c>
      <c r="BQ17" s="8"/>
      <c r="BR17" s="8"/>
      <c r="BS17" s="228"/>
      <c r="BT17" s="8"/>
      <c r="BU17" s="228"/>
      <c r="BV17" s="228"/>
      <c r="BW17" s="228"/>
      <c r="BX17" s="228"/>
      <c r="BY17" s="8"/>
      <c r="BZ17" s="8"/>
      <c r="CA17" s="228"/>
      <c r="CB17" s="228"/>
      <c r="CC17" s="8"/>
      <c r="CD17" s="228"/>
      <c r="CE17" s="228"/>
      <c r="CF17" s="228"/>
      <c r="CG17" s="8"/>
      <c r="CH17" s="276"/>
      <c r="CI17" s="276"/>
      <c r="CJ17" s="276"/>
      <c r="CK17" s="276"/>
      <c r="CL17" s="276"/>
      <c r="CM17" s="35"/>
    </row>
    <row r="18" spans="2:91" s="1" customFormat="1" ht="33.9" customHeight="1">
      <c r="B18" s="299"/>
      <c r="C18" s="289"/>
      <c r="D18" s="289" t="s">
        <v>32</v>
      </c>
      <c r="E18" s="289"/>
      <c r="F18" s="346" t="s">
        <v>22</v>
      </c>
      <c r="G18" s="335"/>
      <c r="H18" s="366">
        <f>'①野帳（入力）'!X24</f>
        <v>291</v>
      </c>
      <c r="I18" s="367"/>
      <c r="J18" s="367"/>
      <c r="K18" s="362">
        <f>'①野帳（入力）'!AA24</f>
        <v>55</v>
      </c>
      <c r="L18" s="363"/>
      <c r="M18" s="416">
        <f>'①野帳（入力）'!AD24</f>
        <v>30</v>
      </c>
      <c r="N18" s="417"/>
      <c r="O18" s="229">
        <f>INT(BS12/3600)</f>
        <v>111</v>
      </c>
      <c r="P18" s="230"/>
      <c r="Q18" s="230"/>
      <c r="R18" s="422">
        <f>INT((BS12-O18*3600)/60)</f>
        <v>55</v>
      </c>
      <c r="S18" s="423"/>
      <c r="T18" s="239">
        <f>ROUND(BS12-O18*3600-R18*60,0)</f>
        <v>40</v>
      </c>
      <c r="U18" s="240"/>
      <c r="V18" s="313"/>
      <c r="W18" s="314"/>
      <c r="X18" s="314"/>
      <c r="Y18" s="272"/>
      <c r="Z18" s="273"/>
      <c r="AA18" s="270"/>
      <c r="AB18" s="434"/>
      <c r="AC18" s="282"/>
      <c r="AD18" s="283"/>
      <c r="AE18" s="284"/>
      <c r="AF18" s="313"/>
      <c r="AG18" s="314"/>
      <c r="AH18" s="314"/>
      <c r="AI18" s="272"/>
      <c r="AJ18" s="273"/>
      <c r="AK18" s="270"/>
      <c r="AL18" s="270"/>
      <c r="AM18" s="313"/>
      <c r="AN18" s="314"/>
      <c r="AO18" s="314"/>
      <c r="AP18" s="272"/>
      <c r="AQ18" s="273"/>
      <c r="AR18" s="270"/>
      <c r="AS18" s="271"/>
      <c r="AT18" s="20"/>
      <c r="AU18" s="299"/>
      <c r="AV18" s="289"/>
      <c r="AW18" s="503">
        <f>IF('①野帳（入力）'!AG26="","",'①野帳（入力）'!AG26)</f>
        <v>33.515999999999998</v>
      </c>
      <c r="AX18" s="503"/>
      <c r="AY18" s="503"/>
      <c r="AZ18" s="503"/>
      <c r="BA18" s="503"/>
      <c r="BB18" s="503"/>
      <c r="BC18" s="484"/>
      <c r="BD18" s="484"/>
      <c r="BE18" s="484"/>
      <c r="BF18" s="484"/>
      <c r="BG18" s="484"/>
      <c r="BH18" s="485"/>
      <c r="BI18" s="2"/>
      <c r="BJ18" s="2"/>
      <c r="BK18" s="2"/>
      <c r="BO18" s="35"/>
      <c r="BP18" s="8">
        <f t="shared" si="2"/>
        <v>0</v>
      </c>
      <c r="BQ18" s="8"/>
      <c r="BR18" s="8"/>
      <c r="BS18" s="228">
        <f t="shared" si="1"/>
        <v>354280</v>
      </c>
      <c r="BT18" s="8"/>
      <c r="BU18" s="228" t="s">
        <v>84</v>
      </c>
      <c r="BV18" s="228">
        <f t="shared" ref="BV18" si="14">IF(BS20=0,ROUND(BS18,0),ROUND((BS18+BS20)/2,0))</f>
        <v>354275</v>
      </c>
      <c r="BW18" s="228">
        <f>IF($BW$3&gt;=0,INT($BW$3/5),-INT(-$BW$3/5))</f>
        <v>0</v>
      </c>
      <c r="BX18" s="228">
        <f>RANK(BV18,$BV$5:$BV$25)</f>
        <v>4</v>
      </c>
      <c r="BY18" s="8"/>
      <c r="BZ18" s="8"/>
      <c r="CA18" s="228">
        <f t="shared" ref="CA18" si="15">CL18</f>
        <v>0</v>
      </c>
      <c r="CB18" s="228">
        <f t="shared" ref="CB18" si="16">ROUND(BV18+CA18,0)</f>
        <v>354275</v>
      </c>
      <c r="CC18" s="8"/>
      <c r="CD18" s="228">
        <f t="shared" ref="CD18" si="17">CE14+CB18-180*3600</f>
        <v>373743</v>
      </c>
      <c r="CE18" s="228">
        <f t="shared" ref="CE18" si="18">IF(CD18&gt;0,CD18,CD18+3600*360)</f>
        <v>373743</v>
      </c>
      <c r="CF18" s="228"/>
      <c r="CG18" s="8"/>
      <c r="CH18" s="276">
        <f>TRUNC($BW$3/5,0)</f>
        <v>0</v>
      </c>
      <c r="CI18" s="276">
        <f>IF($BW$3=CH$26,CH18,IF($BX18=CI$3-1,ROUNDUP(($BW$3-CH$26)/5,0)+CH18,CH18))</f>
        <v>0</v>
      </c>
      <c r="CJ18" s="276">
        <f>IF($BW$3=CI$26,CI18,IF($BX18=CJ$3-1,ROUNDUP(($BW$3-CI$26)/5,0)+CI18,CI18))</f>
        <v>0</v>
      </c>
      <c r="CK18" s="276">
        <f>IF($BW$3=CJ$26,CJ18,IF($BX18=CK$3-1,ROUNDUP(($BW$3-CJ$26)/5,0)+CJ18,CJ18))</f>
        <v>0</v>
      </c>
      <c r="CL18" s="276">
        <f>IF($BW$3=CK$26,CK18,IF($BX18=CL$3-1,ROUNDUP(($BW$3-CK$26)/5,0)+CK18,CK18))</f>
        <v>0</v>
      </c>
      <c r="CM18" s="35"/>
    </row>
    <row r="19" spans="2:91" s="1" customFormat="1" ht="33.9" customHeight="1" thickBot="1">
      <c r="B19" s="304"/>
      <c r="C19" s="305"/>
      <c r="D19" s="305"/>
      <c r="E19" s="305"/>
      <c r="F19" s="370" t="s">
        <v>18</v>
      </c>
      <c r="G19" s="371"/>
      <c r="H19" s="327">
        <f>'①野帳（入力）'!X25</f>
        <v>179</v>
      </c>
      <c r="I19" s="328"/>
      <c r="J19" s="328"/>
      <c r="K19" s="402">
        <f>'①野帳（入力）'!AA25</f>
        <v>59</v>
      </c>
      <c r="L19" s="403"/>
      <c r="M19" s="418">
        <f>'①野帳（入力）'!AD25</f>
        <v>50</v>
      </c>
      <c r="N19" s="419"/>
      <c r="O19" s="231"/>
      <c r="P19" s="232"/>
      <c r="Q19" s="232"/>
      <c r="R19" s="325"/>
      <c r="S19" s="326"/>
      <c r="T19" s="241"/>
      <c r="U19" s="242"/>
      <c r="V19" s="231"/>
      <c r="W19" s="232"/>
      <c r="X19" s="232"/>
      <c r="Y19" s="325"/>
      <c r="Z19" s="326"/>
      <c r="AA19" s="241"/>
      <c r="AB19" s="242"/>
      <c r="AC19" s="285"/>
      <c r="AD19" s="286"/>
      <c r="AE19" s="287"/>
      <c r="AF19" s="231"/>
      <c r="AG19" s="232"/>
      <c r="AH19" s="232"/>
      <c r="AI19" s="325"/>
      <c r="AJ19" s="326"/>
      <c r="AK19" s="241"/>
      <c r="AL19" s="241"/>
      <c r="AM19" s="81"/>
      <c r="AN19" s="82"/>
      <c r="AO19" s="83"/>
      <c r="AP19" s="73"/>
      <c r="AQ19" s="74"/>
      <c r="AR19" s="75"/>
      <c r="AS19" s="76"/>
      <c r="AT19" s="13"/>
      <c r="AU19" s="304"/>
      <c r="AV19" s="305"/>
      <c r="AW19" s="505">
        <f>IF('①野帳（入力）'!AG29="","",'①野帳（入力）'!AG29)</f>
        <v>33.515000000000001</v>
      </c>
      <c r="AX19" s="505"/>
      <c r="AY19" s="505"/>
      <c r="AZ19" s="505"/>
      <c r="BA19" s="505"/>
      <c r="BB19" s="505"/>
      <c r="BC19" s="490"/>
      <c r="BD19" s="490"/>
      <c r="BE19" s="490"/>
      <c r="BF19" s="490"/>
      <c r="BG19" s="490"/>
      <c r="BH19" s="491"/>
      <c r="BI19" s="2"/>
      <c r="BJ19" s="2"/>
      <c r="BK19" s="2"/>
      <c r="BO19" s="35"/>
      <c r="BP19" s="8">
        <f t="shared" si="2"/>
        <v>354280</v>
      </c>
      <c r="BQ19" s="8"/>
      <c r="BR19" s="8"/>
      <c r="BS19" s="228"/>
      <c r="BT19" s="8"/>
      <c r="BU19" s="228"/>
      <c r="BV19" s="228"/>
      <c r="BW19" s="228"/>
      <c r="BX19" s="228"/>
      <c r="BY19" s="8"/>
      <c r="BZ19" s="8"/>
      <c r="CA19" s="228"/>
      <c r="CB19" s="228"/>
      <c r="CC19" s="8"/>
      <c r="CD19" s="228"/>
      <c r="CE19" s="228"/>
      <c r="CF19" s="228"/>
      <c r="CG19" s="8"/>
      <c r="CH19" s="276"/>
      <c r="CI19" s="276"/>
      <c r="CJ19" s="276"/>
      <c r="CK19" s="276"/>
      <c r="CL19" s="276"/>
      <c r="CM19" s="35"/>
    </row>
    <row r="20" spans="2:91" s="1" customFormat="1" ht="33.9" customHeight="1">
      <c r="B20" s="296" t="s">
        <v>15</v>
      </c>
      <c r="C20" s="288"/>
      <c r="D20" s="288" t="s">
        <v>13</v>
      </c>
      <c r="E20" s="288"/>
      <c r="F20" s="344" t="s">
        <v>19</v>
      </c>
      <c r="G20" s="345"/>
      <c r="H20" s="368">
        <f>'①野帳（入力）'!X26</f>
        <v>0</v>
      </c>
      <c r="I20" s="369"/>
      <c r="J20" s="369"/>
      <c r="K20" s="400">
        <f>'①野帳（入力）'!AA26</f>
        <v>0</v>
      </c>
      <c r="L20" s="401"/>
      <c r="M20" s="410">
        <f>'①野帳（入力）'!AD26</f>
        <v>0</v>
      </c>
      <c r="N20" s="411"/>
      <c r="O20" s="233">
        <f>INT(BS14/3600)</f>
        <v>99</v>
      </c>
      <c r="P20" s="234"/>
      <c r="Q20" s="234"/>
      <c r="R20" s="321">
        <f>INT((BS14-O20*3600)/60)</f>
        <v>8</v>
      </c>
      <c r="S20" s="322"/>
      <c r="T20" s="243">
        <f>ROUND(BS14-O20*3600-R20*60,0)</f>
        <v>55</v>
      </c>
      <c r="U20" s="244"/>
      <c r="V20" s="233">
        <f>INT(BV14/3600)</f>
        <v>99</v>
      </c>
      <c r="W20" s="234"/>
      <c r="X20" s="234"/>
      <c r="Y20" s="321">
        <f>INT((BV14-V20*3600)/60)</f>
        <v>8</v>
      </c>
      <c r="Z20" s="322"/>
      <c r="AA20" s="243">
        <f>ROUND(BV14-V20*3600-Y20*60,0)</f>
        <v>53</v>
      </c>
      <c r="AB20" s="244"/>
      <c r="AC20" s="279">
        <f>CA14</f>
        <v>1</v>
      </c>
      <c r="AD20" s="280"/>
      <c r="AE20" s="281"/>
      <c r="AF20" s="233">
        <f>INT(CB14/3600)</f>
        <v>99</v>
      </c>
      <c r="AG20" s="234"/>
      <c r="AH20" s="234"/>
      <c r="AI20" s="321">
        <f>INT((CB14-AF20*3600)/60)</f>
        <v>8</v>
      </c>
      <c r="AJ20" s="322"/>
      <c r="AK20" s="243">
        <f>ROUND(CB14-AF20*3600-AI20*60,0)</f>
        <v>54</v>
      </c>
      <c r="AL20" s="243"/>
      <c r="AM20" s="446" t="s">
        <v>107</v>
      </c>
      <c r="AN20" s="447"/>
      <c r="AO20" s="84"/>
      <c r="AP20" s="69"/>
      <c r="AQ20" s="70"/>
      <c r="AR20" s="71"/>
      <c r="AS20" s="72"/>
      <c r="AT20" s="13"/>
      <c r="AU20" s="296" t="s">
        <v>28</v>
      </c>
      <c r="AV20" s="288"/>
      <c r="AW20" s="509">
        <f>IF('①野帳（入力）'!AG27="","",'①野帳（入力）'!AG27)</f>
        <v>26.3</v>
      </c>
      <c r="AX20" s="509"/>
      <c r="AY20" s="509"/>
      <c r="AZ20" s="509"/>
      <c r="BA20" s="509"/>
      <c r="BB20" s="509"/>
      <c r="BC20" s="482">
        <f>ROUND(AVERAGE(AW20:AW23),3)</f>
        <v>26.3</v>
      </c>
      <c r="BD20" s="482"/>
      <c r="BE20" s="482"/>
      <c r="BF20" s="482"/>
      <c r="BG20" s="482"/>
      <c r="BH20" s="483"/>
      <c r="BI20" s="2"/>
      <c r="BJ20" s="2"/>
      <c r="BK20" s="2"/>
      <c r="BO20" s="35"/>
      <c r="BP20" s="8">
        <f t="shared" si="2"/>
        <v>1002280</v>
      </c>
      <c r="BQ20" s="8"/>
      <c r="BR20" s="8"/>
      <c r="BS20" s="228">
        <f t="shared" ref="BS20" si="19">ROUND(BP20-BP21,0)</f>
        <v>354270</v>
      </c>
      <c r="BT20" s="8"/>
      <c r="BU20" s="228"/>
      <c r="BV20" s="228"/>
      <c r="BW20" s="228"/>
      <c r="BX20" s="228"/>
      <c r="BY20" s="8"/>
      <c r="BZ20" s="8"/>
      <c r="CA20" s="228"/>
      <c r="CB20" s="228"/>
      <c r="CC20" s="8"/>
      <c r="CD20" s="228"/>
      <c r="CE20" s="228"/>
      <c r="CF20" s="228"/>
      <c r="CG20" s="8"/>
      <c r="CH20" s="276"/>
      <c r="CI20" s="276"/>
      <c r="CJ20" s="276"/>
      <c r="CK20" s="276"/>
      <c r="CL20" s="276"/>
      <c r="CM20" s="35"/>
    </row>
    <row r="21" spans="2:91" s="1" customFormat="1" ht="33.9" customHeight="1">
      <c r="B21" s="299"/>
      <c r="C21" s="289"/>
      <c r="D21" s="289"/>
      <c r="E21" s="289"/>
      <c r="F21" s="346" t="s">
        <v>16</v>
      </c>
      <c r="G21" s="335"/>
      <c r="H21" s="366">
        <f>'①野帳（入力）'!X27</f>
        <v>99</v>
      </c>
      <c r="I21" s="367"/>
      <c r="J21" s="367"/>
      <c r="K21" s="362">
        <f>'①野帳（入力）'!AA27</f>
        <v>8</v>
      </c>
      <c r="L21" s="363"/>
      <c r="M21" s="416">
        <f>'①野帳（入力）'!AD27</f>
        <v>55</v>
      </c>
      <c r="N21" s="417"/>
      <c r="O21" s="235"/>
      <c r="P21" s="236"/>
      <c r="Q21" s="236"/>
      <c r="R21" s="424"/>
      <c r="S21" s="425"/>
      <c r="T21" s="245"/>
      <c r="U21" s="246"/>
      <c r="V21" s="313"/>
      <c r="W21" s="314"/>
      <c r="X21" s="314"/>
      <c r="Y21" s="272"/>
      <c r="Z21" s="273"/>
      <c r="AA21" s="270"/>
      <c r="AB21" s="434"/>
      <c r="AC21" s="282"/>
      <c r="AD21" s="283"/>
      <c r="AE21" s="284"/>
      <c r="AF21" s="313"/>
      <c r="AG21" s="314"/>
      <c r="AH21" s="314"/>
      <c r="AI21" s="272"/>
      <c r="AJ21" s="273"/>
      <c r="AK21" s="270"/>
      <c r="AL21" s="270"/>
      <c r="AM21" s="313">
        <f>INT(CE14/3600)</f>
        <v>185</v>
      </c>
      <c r="AN21" s="314"/>
      <c r="AO21" s="314"/>
      <c r="AP21" s="272">
        <f>INT((CE14-AM21*3600)/60)</f>
        <v>24</v>
      </c>
      <c r="AQ21" s="273"/>
      <c r="AR21" s="270">
        <f>ROUND(CE14-AM21*3600-AP21*60,0)</f>
        <v>28</v>
      </c>
      <c r="AS21" s="271"/>
      <c r="AT21" s="20"/>
      <c r="AU21" s="299"/>
      <c r="AV21" s="289"/>
      <c r="AW21" s="503">
        <f>IF('①野帳（入力）'!AG28="","",'①野帳（入力）'!AG28)</f>
        <v>26.3</v>
      </c>
      <c r="AX21" s="503"/>
      <c r="AY21" s="503"/>
      <c r="AZ21" s="503"/>
      <c r="BA21" s="503"/>
      <c r="BB21" s="503"/>
      <c r="BC21" s="484"/>
      <c r="BD21" s="484"/>
      <c r="BE21" s="484"/>
      <c r="BF21" s="484"/>
      <c r="BG21" s="484"/>
      <c r="BH21" s="485"/>
      <c r="BI21" s="17"/>
      <c r="BJ21" s="2"/>
      <c r="BK21" s="2"/>
      <c r="BO21" s="35"/>
      <c r="BP21" s="8">
        <f t="shared" si="2"/>
        <v>648010</v>
      </c>
      <c r="BQ21" s="8"/>
      <c r="BR21" s="8"/>
      <c r="BS21" s="228"/>
      <c r="BT21" s="8"/>
      <c r="BU21" s="228"/>
      <c r="BV21" s="228"/>
      <c r="BW21" s="228"/>
      <c r="BX21" s="228"/>
      <c r="BY21" s="8"/>
      <c r="BZ21" s="8"/>
      <c r="CA21" s="228"/>
      <c r="CB21" s="228"/>
      <c r="CC21" s="8"/>
      <c r="CD21" s="228"/>
      <c r="CE21" s="228"/>
      <c r="CF21" s="228"/>
      <c r="CG21" s="8"/>
      <c r="CH21" s="276"/>
      <c r="CI21" s="276"/>
      <c r="CJ21" s="276"/>
      <c r="CK21" s="276"/>
      <c r="CL21" s="276"/>
      <c r="CM21" s="35"/>
    </row>
    <row r="22" spans="2:91" s="1" customFormat="1" ht="33.9" customHeight="1">
      <c r="B22" s="299"/>
      <c r="C22" s="289"/>
      <c r="D22" s="289" t="s">
        <v>32</v>
      </c>
      <c r="E22" s="289"/>
      <c r="F22" s="346" t="s">
        <v>23</v>
      </c>
      <c r="G22" s="335"/>
      <c r="H22" s="366">
        <f>'①野帳（入力）'!X28</f>
        <v>279</v>
      </c>
      <c r="I22" s="367"/>
      <c r="J22" s="367"/>
      <c r="K22" s="362">
        <f>'①野帳（入力）'!AA28</f>
        <v>8</v>
      </c>
      <c r="L22" s="363"/>
      <c r="M22" s="416">
        <f>'①野帳（入力）'!AD28</f>
        <v>50</v>
      </c>
      <c r="N22" s="417"/>
      <c r="O22" s="229">
        <f>INT(BS16/3600)</f>
        <v>99</v>
      </c>
      <c r="P22" s="230"/>
      <c r="Q22" s="230"/>
      <c r="R22" s="422">
        <f>INT((BS16-O22*3600)/60)</f>
        <v>8</v>
      </c>
      <c r="S22" s="423"/>
      <c r="T22" s="239">
        <f>ROUND(BS16-O22*3600-R22*60,0)</f>
        <v>50</v>
      </c>
      <c r="U22" s="240"/>
      <c r="V22" s="313"/>
      <c r="W22" s="314"/>
      <c r="X22" s="314"/>
      <c r="Y22" s="272"/>
      <c r="Z22" s="273"/>
      <c r="AA22" s="270"/>
      <c r="AB22" s="434"/>
      <c r="AC22" s="282"/>
      <c r="AD22" s="283"/>
      <c r="AE22" s="284"/>
      <c r="AF22" s="313"/>
      <c r="AG22" s="314"/>
      <c r="AH22" s="314"/>
      <c r="AI22" s="272"/>
      <c r="AJ22" s="273"/>
      <c r="AK22" s="270"/>
      <c r="AL22" s="270"/>
      <c r="AM22" s="313"/>
      <c r="AN22" s="314"/>
      <c r="AO22" s="314"/>
      <c r="AP22" s="272"/>
      <c r="AQ22" s="273"/>
      <c r="AR22" s="270"/>
      <c r="AS22" s="271"/>
      <c r="AT22" s="20"/>
      <c r="AU22" s="299"/>
      <c r="AV22" s="289"/>
      <c r="AW22" s="503">
        <f>IF('①野帳（入力）'!AG30="","",'①野帳（入力）'!AG30)</f>
        <v>26.300999999999998</v>
      </c>
      <c r="AX22" s="503"/>
      <c r="AY22" s="503"/>
      <c r="AZ22" s="503"/>
      <c r="BA22" s="503"/>
      <c r="BB22" s="503"/>
      <c r="BC22" s="484"/>
      <c r="BD22" s="484"/>
      <c r="BE22" s="484"/>
      <c r="BF22" s="484"/>
      <c r="BG22" s="484"/>
      <c r="BH22" s="485"/>
      <c r="BI22" s="14"/>
      <c r="BJ22" s="12"/>
      <c r="BK22" s="12"/>
      <c r="BO22" s="35"/>
      <c r="BP22" s="8">
        <f t="shared" si="2"/>
        <v>0</v>
      </c>
      <c r="BQ22" s="8"/>
      <c r="BR22" s="8"/>
      <c r="BS22" s="228">
        <f t="shared" si="1"/>
        <v>505535</v>
      </c>
      <c r="BT22" s="8"/>
      <c r="BU22" s="228" t="s">
        <v>85</v>
      </c>
      <c r="BV22" s="228">
        <f t="shared" ref="BV22" si="20">IF(BS24=0,ROUND(BS22,0),ROUND((BS22+BS24)/2,0))</f>
        <v>505538</v>
      </c>
      <c r="BW22" s="228">
        <f>IF($BW$3&gt;=0,INT($BW$3/5),-INT(-$BW$3/5))</f>
        <v>0</v>
      </c>
      <c r="BX22" s="228">
        <f>RANK(BV22,$BV$5:$BV$25)</f>
        <v>1</v>
      </c>
      <c r="BY22" s="8"/>
      <c r="BZ22" s="8"/>
      <c r="CA22" s="228">
        <f t="shared" ref="CA22" si="21">CL22</f>
        <v>1</v>
      </c>
      <c r="CB22" s="228">
        <f t="shared" ref="CB22" si="22">ROUND(BV22+CA22,0)</f>
        <v>505539</v>
      </c>
      <c r="CC22" s="8"/>
      <c r="CD22" s="228">
        <f t="shared" ref="CD22" si="23">CE18+CB22-180*3600</f>
        <v>231282</v>
      </c>
      <c r="CE22" s="228">
        <f t="shared" ref="CE22" si="24">IF(CD22&gt;0,CD22,CD22+3600*360)</f>
        <v>231282</v>
      </c>
      <c r="CF22" s="228"/>
      <c r="CG22" s="8"/>
      <c r="CH22" s="276">
        <f>TRUNC($BW$3/5,0)</f>
        <v>0</v>
      </c>
      <c r="CI22" s="276">
        <f>IF($BW$3=CH$26,CH22,IF($BX22=CI$3-1,ROUNDUP(($BW$3-CH$26)/5,0)+CH22,CH22))</f>
        <v>1</v>
      </c>
      <c r="CJ22" s="276">
        <f>IF($BW$3=CI$26,CI22,IF($BX22=CJ$3-1,ROUNDUP(($BW$3-CI$26)/5,0)+CI22,CI22))</f>
        <v>1</v>
      </c>
      <c r="CK22" s="276">
        <f>IF($BW$3=CJ$26,CJ22,IF($BX22=CK$3-1,ROUNDUP(($BW$3-CJ$26)/5,0)+CJ22,CJ22))</f>
        <v>1</v>
      </c>
      <c r="CL22" s="276">
        <f>IF($BW$3=CK$26,CK22,IF($BX22=CL$3-1,ROUNDUP(($BW$3-CK$26)/5,0)+CK22,CK22))</f>
        <v>1</v>
      </c>
      <c r="CM22" s="35"/>
    </row>
    <row r="23" spans="2:91" s="1" customFormat="1" ht="33.9" customHeight="1" thickBot="1">
      <c r="B23" s="302"/>
      <c r="C23" s="303"/>
      <c r="D23" s="303"/>
      <c r="E23" s="303"/>
      <c r="F23" s="370" t="s">
        <v>19</v>
      </c>
      <c r="G23" s="371"/>
      <c r="H23" s="327">
        <f>'①野帳（入力）'!X29</f>
        <v>180</v>
      </c>
      <c r="I23" s="328"/>
      <c r="J23" s="328"/>
      <c r="K23" s="402">
        <f>'①野帳（入力）'!AA29</f>
        <v>0</v>
      </c>
      <c r="L23" s="403"/>
      <c r="M23" s="418">
        <f>'①野帳（入力）'!AD29</f>
        <v>0</v>
      </c>
      <c r="N23" s="419"/>
      <c r="O23" s="231"/>
      <c r="P23" s="232"/>
      <c r="Q23" s="232"/>
      <c r="R23" s="325"/>
      <c r="S23" s="326"/>
      <c r="T23" s="241"/>
      <c r="U23" s="242"/>
      <c r="V23" s="231"/>
      <c r="W23" s="232"/>
      <c r="X23" s="232"/>
      <c r="Y23" s="325"/>
      <c r="Z23" s="326"/>
      <c r="AA23" s="241"/>
      <c r="AB23" s="242"/>
      <c r="AC23" s="285"/>
      <c r="AD23" s="286"/>
      <c r="AE23" s="287"/>
      <c r="AF23" s="231"/>
      <c r="AG23" s="232"/>
      <c r="AH23" s="232"/>
      <c r="AI23" s="325"/>
      <c r="AJ23" s="326"/>
      <c r="AK23" s="241"/>
      <c r="AL23" s="241"/>
      <c r="AM23" s="81"/>
      <c r="AN23" s="82"/>
      <c r="AO23" s="83"/>
      <c r="AP23" s="73"/>
      <c r="AQ23" s="74"/>
      <c r="AR23" s="75"/>
      <c r="AS23" s="76"/>
      <c r="AT23" s="13"/>
      <c r="AU23" s="302"/>
      <c r="AV23" s="303"/>
      <c r="AW23" s="502">
        <f>IF('①野帳（入力）'!AG33="","",'①野帳（入力）'!AG33)</f>
        <v>26.3</v>
      </c>
      <c r="AX23" s="502"/>
      <c r="AY23" s="502"/>
      <c r="AZ23" s="502"/>
      <c r="BA23" s="502"/>
      <c r="BB23" s="502"/>
      <c r="BC23" s="486"/>
      <c r="BD23" s="486"/>
      <c r="BE23" s="486"/>
      <c r="BF23" s="486"/>
      <c r="BG23" s="486"/>
      <c r="BH23" s="487"/>
      <c r="BI23" s="2"/>
      <c r="BJ23" s="2"/>
      <c r="BK23" s="2"/>
      <c r="BO23" s="35"/>
      <c r="BP23" s="8">
        <f t="shared" si="2"/>
        <v>505535</v>
      </c>
      <c r="BQ23" s="8"/>
      <c r="BR23" s="8"/>
      <c r="BS23" s="228"/>
      <c r="BT23" s="8"/>
      <c r="BU23" s="228"/>
      <c r="BV23" s="228"/>
      <c r="BW23" s="228"/>
      <c r="BX23" s="228"/>
      <c r="BY23" s="8"/>
      <c r="BZ23" s="8"/>
      <c r="CA23" s="228"/>
      <c r="CB23" s="228"/>
      <c r="CC23" s="8"/>
      <c r="CD23" s="228"/>
      <c r="CE23" s="228"/>
      <c r="CF23" s="228"/>
      <c r="CG23" s="8"/>
      <c r="CH23" s="276"/>
      <c r="CI23" s="276"/>
      <c r="CJ23" s="276"/>
      <c r="CK23" s="276"/>
      <c r="CL23" s="276"/>
      <c r="CM23" s="35"/>
    </row>
    <row r="24" spans="2:91" s="1" customFormat="1" ht="33.9" customHeight="1">
      <c r="B24" s="297" t="s">
        <v>16</v>
      </c>
      <c r="C24" s="298"/>
      <c r="D24" s="298" t="s">
        <v>13</v>
      </c>
      <c r="E24" s="298"/>
      <c r="F24" s="344" t="s">
        <v>22</v>
      </c>
      <c r="G24" s="345"/>
      <c r="H24" s="368">
        <f>'①野帳（入力）'!X30</f>
        <v>0</v>
      </c>
      <c r="I24" s="369"/>
      <c r="J24" s="369"/>
      <c r="K24" s="400">
        <f>'①野帳（入力）'!AA30</f>
        <v>0</v>
      </c>
      <c r="L24" s="401"/>
      <c r="M24" s="410">
        <f>'①野帳（入力）'!AD30</f>
        <v>0</v>
      </c>
      <c r="N24" s="411"/>
      <c r="O24" s="233">
        <f>INT(BS18/3600)</f>
        <v>98</v>
      </c>
      <c r="P24" s="234"/>
      <c r="Q24" s="234"/>
      <c r="R24" s="321">
        <f>INT((BS18-O24*3600)/60)</f>
        <v>24</v>
      </c>
      <c r="S24" s="322"/>
      <c r="T24" s="243">
        <f>ROUND(BS18-O24*3600-R24*60,0)</f>
        <v>40</v>
      </c>
      <c r="U24" s="244"/>
      <c r="V24" s="233">
        <f>INT(BV18/3600)</f>
        <v>98</v>
      </c>
      <c r="W24" s="234"/>
      <c r="X24" s="234"/>
      <c r="Y24" s="321">
        <f>INT((BV18-V24*3600)/60)</f>
        <v>24</v>
      </c>
      <c r="Z24" s="322"/>
      <c r="AA24" s="243">
        <f>ROUND(BV18-V24*3600-Y24*60,0)</f>
        <v>35</v>
      </c>
      <c r="AB24" s="244"/>
      <c r="AC24" s="279">
        <f>CA18</f>
        <v>0</v>
      </c>
      <c r="AD24" s="280"/>
      <c r="AE24" s="281"/>
      <c r="AF24" s="233">
        <f>INT(CB18/3600)</f>
        <v>98</v>
      </c>
      <c r="AG24" s="234"/>
      <c r="AH24" s="234"/>
      <c r="AI24" s="321">
        <f>INT((CB18-AF24*3600)/60)</f>
        <v>24</v>
      </c>
      <c r="AJ24" s="322"/>
      <c r="AK24" s="243">
        <f>ROUND(CB18-AF24*3600-AI24*60,0)</f>
        <v>35</v>
      </c>
      <c r="AL24" s="243"/>
      <c r="AM24" s="446" t="s">
        <v>108</v>
      </c>
      <c r="AN24" s="447"/>
      <c r="AO24" s="84"/>
      <c r="AP24" s="69"/>
      <c r="AQ24" s="70"/>
      <c r="AR24" s="71"/>
      <c r="AS24" s="72"/>
      <c r="AT24" s="13"/>
      <c r="AU24" s="296" t="s">
        <v>29</v>
      </c>
      <c r="AV24" s="288"/>
      <c r="AW24" s="509">
        <f>IF('①野帳（入力）'!AG31="","",'①野帳（入力）'!AG31)</f>
        <v>28.382999999999999</v>
      </c>
      <c r="AX24" s="509"/>
      <c r="AY24" s="509"/>
      <c r="AZ24" s="509"/>
      <c r="BA24" s="509"/>
      <c r="BB24" s="509"/>
      <c r="BC24" s="482">
        <f>ROUND(AVERAGE(AW24:AW27),3)</f>
        <v>28.382000000000001</v>
      </c>
      <c r="BD24" s="482"/>
      <c r="BE24" s="482"/>
      <c r="BF24" s="482"/>
      <c r="BG24" s="482"/>
      <c r="BH24" s="483"/>
      <c r="BI24" s="2"/>
      <c r="BJ24" s="2"/>
      <c r="BK24" s="2"/>
      <c r="BO24" s="35"/>
      <c r="BP24" s="8">
        <f t="shared" si="2"/>
        <v>1153550</v>
      </c>
      <c r="BQ24" s="8"/>
      <c r="BR24" s="8"/>
      <c r="BS24" s="228">
        <f t="shared" ref="BS24" si="25">ROUND(BP24-BP25,0)</f>
        <v>505540</v>
      </c>
      <c r="BT24" s="8"/>
      <c r="BU24" s="228"/>
      <c r="BV24" s="228"/>
      <c r="BW24" s="228"/>
      <c r="BX24" s="228"/>
      <c r="BY24" s="8"/>
      <c r="BZ24" s="8"/>
      <c r="CA24" s="228"/>
      <c r="CB24" s="228"/>
      <c r="CC24" s="8"/>
      <c r="CD24" s="228"/>
      <c r="CE24" s="228"/>
      <c r="CF24" s="228"/>
      <c r="CG24" s="8"/>
      <c r="CH24" s="276"/>
      <c r="CI24" s="276"/>
      <c r="CJ24" s="276"/>
      <c r="CK24" s="276"/>
      <c r="CL24" s="276"/>
      <c r="CM24" s="35"/>
    </row>
    <row r="25" spans="2:91" s="1" customFormat="1" ht="33.9" customHeight="1">
      <c r="B25" s="299"/>
      <c r="C25" s="289"/>
      <c r="D25" s="289"/>
      <c r="E25" s="289"/>
      <c r="F25" s="346" t="s">
        <v>17</v>
      </c>
      <c r="G25" s="335"/>
      <c r="H25" s="366">
        <f>'①野帳（入力）'!X31</f>
        <v>98</v>
      </c>
      <c r="I25" s="367"/>
      <c r="J25" s="367"/>
      <c r="K25" s="362">
        <f>'①野帳（入力）'!AA31</f>
        <v>24</v>
      </c>
      <c r="L25" s="363"/>
      <c r="M25" s="416">
        <f>'①野帳（入力）'!AD31</f>
        <v>40</v>
      </c>
      <c r="N25" s="417"/>
      <c r="O25" s="235"/>
      <c r="P25" s="236"/>
      <c r="Q25" s="236"/>
      <c r="R25" s="424"/>
      <c r="S25" s="425"/>
      <c r="T25" s="245"/>
      <c r="U25" s="246"/>
      <c r="V25" s="313"/>
      <c r="W25" s="314"/>
      <c r="X25" s="314"/>
      <c r="Y25" s="272"/>
      <c r="Z25" s="273"/>
      <c r="AA25" s="270"/>
      <c r="AB25" s="434"/>
      <c r="AC25" s="282"/>
      <c r="AD25" s="283"/>
      <c r="AE25" s="284"/>
      <c r="AF25" s="313"/>
      <c r="AG25" s="314"/>
      <c r="AH25" s="314"/>
      <c r="AI25" s="272"/>
      <c r="AJ25" s="273"/>
      <c r="AK25" s="270"/>
      <c r="AL25" s="270"/>
      <c r="AM25" s="313">
        <f>INT(CE18/3600)</f>
        <v>103</v>
      </c>
      <c r="AN25" s="314"/>
      <c r="AO25" s="314"/>
      <c r="AP25" s="272">
        <f>INT((CE18-AM25*3600)/60)</f>
        <v>49</v>
      </c>
      <c r="AQ25" s="273"/>
      <c r="AR25" s="270">
        <f>ROUND(CE18-AM25*3600-AP25*60,0)</f>
        <v>3</v>
      </c>
      <c r="AS25" s="271"/>
      <c r="AT25" s="20"/>
      <c r="AU25" s="299"/>
      <c r="AV25" s="289"/>
      <c r="AW25" s="503">
        <f>IF('①野帳（入力）'!AG32="","",'①野帳（入力）'!AG32)</f>
        <v>28.382999999999999</v>
      </c>
      <c r="AX25" s="503"/>
      <c r="AY25" s="503"/>
      <c r="AZ25" s="503"/>
      <c r="BA25" s="503"/>
      <c r="BB25" s="503"/>
      <c r="BC25" s="484"/>
      <c r="BD25" s="484"/>
      <c r="BE25" s="484"/>
      <c r="BF25" s="484"/>
      <c r="BG25" s="484"/>
      <c r="BH25" s="485"/>
      <c r="BI25" s="2"/>
      <c r="BJ25" s="2"/>
      <c r="BK25" s="2"/>
      <c r="BO25" s="35"/>
      <c r="BP25" s="8">
        <f t="shared" si="2"/>
        <v>648010</v>
      </c>
      <c r="BQ25" s="8"/>
      <c r="BR25" s="8"/>
      <c r="BS25" s="228"/>
      <c r="BT25" s="8"/>
      <c r="BU25" s="228"/>
      <c r="BV25" s="228"/>
      <c r="BW25" s="228"/>
      <c r="BX25" s="228"/>
      <c r="BY25" s="8"/>
      <c r="BZ25" s="8"/>
      <c r="CA25" s="228"/>
      <c r="CB25" s="228"/>
      <c r="CC25" s="8"/>
      <c r="CD25" s="228"/>
      <c r="CE25" s="228"/>
      <c r="CF25" s="228"/>
      <c r="CG25" s="8"/>
      <c r="CH25" s="276"/>
      <c r="CI25" s="276"/>
      <c r="CJ25" s="276"/>
      <c r="CK25" s="276"/>
      <c r="CL25" s="276"/>
      <c r="CM25" s="35"/>
    </row>
    <row r="26" spans="2:91" s="1" customFormat="1" ht="33.9" customHeight="1">
      <c r="B26" s="299"/>
      <c r="C26" s="289"/>
      <c r="D26" s="289" t="s">
        <v>32</v>
      </c>
      <c r="E26" s="289"/>
      <c r="F26" s="346" t="s">
        <v>17</v>
      </c>
      <c r="G26" s="335"/>
      <c r="H26" s="366">
        <f>'①野帳（入力）'!X32</f>
        <v>278</v>
      </c>
      <c r="I26" s="367"/>
      <c r="J26" s="367"/>
      <c r="K26" s="362">
        <f>'①野帳（入力）'!AA32</f>
        <v>24</v>
      </c>
      <c r="L26" s="363"/>
      <c r="M26" s="416">
        <f>'①野帳（入力）'!AD32</f>
        <v>40</v>
      </c>
      <c r="N26" s="417"/>
      <c r="O26" s="229">
        <f>INT(BS20/3600)</f>
        <v>98</v>
      </c>
      <c r="P26" s="230"/>
      <c r="Q26" s="230"/>
      <c r="R26" s="422">
        <f>INT((BS20-O26*3600)/60)</f>
        <v>24</v>
      </c>
      <c r="S26" s="423"/>
      <c r="T26" s="239">
        <f>ROUND(BS20-O26*3600-R26*60,0)</f>
        <v>30</v>
      </c>
      <c r="U26" s="240"/>
      <c r="V26" s="313"/>
      <c r="W26" s="314"/>
      <c r="X26" s="314"/>
      <c r="Y26" s="272"/>
      <c r="Z26" s="273"/>
      <c r="AA26" s="270"/>
      <c r="AB26" s="434"/>
      <c r="AC26" s="282"/>
      <c r="AD26" s="283"/>
      <c r="AE26" s="284"/>
      <c r="AF26" s="313"/>
      <c r="AG26" s="314"/>
      <c r="AH26" s="314"/>
      <c r="AI26" s="272"/>
      <c r="AJ26" s="273"/>
      <c r="AK26" s="270"/>
      <c r="AL26" s="270"/>
      <c r="AM26" s="313"/>
      <c r="AN26" s="314"/>
      <c r="AO26" s="314"/>
      <c r="AP26" s="272"/>
      <c r="AQ26" s="273"/>
      <c r="AR26" s="270"/>
      <c r="AS26" s="271"/>
      <c r="AT26" s="20"/>
      <c r="AU26" s="299"/>
      <c r="AV26" s="289"/>
      <c r="AW26" s="503">
        <f>IF('①野帳（入力）'!AG34="","",'①野帳（入力）'!AG34)</f>
        <v>28.382000000000001</v>
      </c>
      <c r="AX26" s="503"/>
      <c r="AY26" s="503"/>
      <c r="AZ26" s="503"/>
      <c r="BA26" s="503"/>
      <c r="BB26" s="503"/>
      <c r="BC26" s="484"/>
      <c r="BD26" s="484"/>
      <c r="BE26" s="484"/>
      <c r="BF26" s="484"/>
      <c r="BG26" s="484"/>
      <c r="BH26" s="485"/>
      <c r="BI26" s="2"/>
      <c r="BJ26" s="2"/>
      <c r="BK26" s="2"/>
      <c r="BO26" s="35"/>
      <c r="BP26" s="8"/>
      <c r="BQ26" s="8"/>
      <c r="BR26" s="8"/>
      <c r="BS26" s="8"/>
      <c r="BT26" s="8"/>
      <c r="BU26" s="8" t="s">
        <v>80</v>
      </c>
      <c r="BV26" s="8">
        <f>SUM(BV5:BV25)</f>
        <v>1943997</v>
      </c>
      <c r="BW26" s="8">
        <f>ROUND(SUM(BW5:BW25),0)</f>
        <v>0</v>
      </c>
      <c r="BX26" s="8"/>
      <c r="BY26" s="8"/>
      <c r="BZ26" s="8"/>
      <c r="CA26" s="8">
        <f>ROUND(SUM(CA5:CA25),0)</f>
        <v>3</v>
      </c>
      <c r="CB26" s="8">
        <f>ROUND(SUM(CB5:CB25),0)</f>
        <v>1944000</v>
      </c>
      <c r="CC26" s="8"/>
      <c r="CD26" s="8"/>
      <c r="CE26" s="8"/>
      <c r="CF26" s="8"/>
      <c r="CG26" s="8" t="s">
        <v>81</v>
      </c>
      <c r="CH26" s="50">
        <f>SUM(CH5:CH25)</f>
        <v>0</v>
      </c>
      <c r="CI26" s="50">
        <f>SUM(CI5:CI25)</f>
        <v>1</v>
      </c>
      <c r="CJ26" s="50">
        <f>SUM(CJ5:CJ25)</f>
        <v>2</v>
      </c>
      <c r="CK26" s="50">
        <f t="shared" ref="CK26" si="26">SUM(CK5:CK25)</f>
        <v>3</v>
      </c>
      <c r="CL26" s="50">
        <f>SUM(CL5:CL25)</f>
        <v>3</v>
      </c>
      <c r="CM26" s="35"/>
    </row>
    <row r="27" spans="2:91" s="1" customFormat="1" ht="33.9" customHeight="1" thickBot="1">
      <c r="B27" s="304"/>
      <c r="C27" s="305"/>
      <c r="D27" s="305"/>
      <c r="E27" s="305"/>
      <c r="F27" s="370" t="s">
        <v>22</v>
      </c>
      <c r="G27" s="371"/>
      <c r="H27" s="327">
        <f>'①野帳（入力）'!X33</f>
        <v>180</v>
      </c>
      <c r="I27" s="328"/>
      <c r="J27" s="328"/>
      <c r="K27" s="402">
        <f>'①野帳（入力）'!AA33</f>
        <v>0</v>
      </c>
      <c r="L27" s="403"/>
      <c r="M27" s="418">
        <f>'①野帳（入力）'!AD33</f>
        <v>10</v>
      </c>
      <c r="N27" s="419"/>
      <c r="O27" s="231"/>
      <c r="P27" s="232"/>
      <c r="Q27" s="232"/>
      <c r="R27" s="325"/>
      <c r="S27" s="326"/>
      <c r="T27" s="241"/>
      <c r="U27" s="242"/>
      <c r="V27" s="231"/>
      <c r="W27" s="232"/>
      <c r="X27" s="232"/>
      <c r="Y27" s="325"/>
      <c r="Z27" s="326"/>
      <c r="AA27" s="241"/>
      <c r="AB27" s="242"/>
      <c r="AC27" s="285"/>
      <c r="AD27" s="286"/>
      <c r="AE27" s="287"/>
      <c r="AF27" s="231"/>
      <c r="AG27" s="232"/>
      <c r="AH27" s="232"/>
      <c r="AI27" s="325"/>
      <c r="AJ27" s="326"/>
      <c r="AK27" s="241"/>
      <c r="AL27" s="241"/>
      <c r="AM27" s="81"/>
      <c r="AN27" s="82"/>
      <c r="AO27" s="83"/>
      <c r="AP27" s="73"/>
      <c r="AQ27" s="74"/>
      <c r="AR27" s="75"/>
      <c r="AS27" s="76"/>
      <c r="AT27" s="13"/>
      <c r="AU27" s="302"/>
      <c r="AV27" s="303"/>
      <c r="AW27" s="502">
        <f>IF('①野帳（入力）'!AG37="","",'①野帳（入力）'!AG37)</f>
        <v>28.381</v>
      </c>
      <c r="AX27" s="502"/>
      <c r="AY27" s="502"/>
      <c r="AZ27" s="502"/>
      <c r="BA27" s="502"/>
      <c r="BB27" s="502"/>
      <c r="BC27" s="486"/>
      <c r="BD27" s="486"/>
      <c r="BE27" s="486"/>
      <c r="BF27" s="486"/>
      <c r="BG27" s="486"/>
      <c r="BH27" s="487"/>
      <c r="BI27" s="2"/>
      <c r="BJ27" s="2"/>
      <c r="BK27" s="2"/>
      <c r="BO27" s="35"/>
      <c r="BP27" s="8"/>
      <c r="BQ27" s="8"/>
      <c r="BR27" s="8"/>
      <c r="BS27" s="8"/>
      <c r="BT27" s="8"/>
      <c r="BU27" s="8"/>
      <c r="BV27" s="8"/>
      <c r="BW27" s="8">
        <f>ROUND(BW3-BW26,0)</f>
        <v>3</v>
      </c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35"/>
    </row>
    <row r="28" spans="2:91" s="1" customFormat="1" ht="33.9" customHeight="1">
      <c r="B28" s="296" t="s">
        <v>17</v>
      </c>
      <c r="C28" s="288"/>
      <c r="D28" s="288" t="s">
        <v>13</v>
      </c>
      <c r="E28" s="288"/>
      <c r="F28" s="344" t="s">
        <v>23</v>
      </c>
      <c r="G28" s="345"/>
      <c r="H28" s="368">
        <f>'①野帳（入力）'!X34</f>
        <v>0</v>
      </c>
      <c r="I28" s="369"/>
      <c r="J28" s="369"/>
      <c r="K28" s="400">
        <f>'①野帳（入力）'!AA34</f>
        <v>0</v>
      </c>
      <c r="L28" s="401"/>
      <c r="M28" s="410">
        <f>'①野帳（入力）'!AD34</f>
        <v>0</v>
      </c>
      <c r="N28" s="411"/>
      <c r="O28" s="233">
        <f>INT(BS22/3600)</f>
        <v>140</v>
      </c>
      <c r="P28" s="234"/>
      <c r="Q28" s="234"/>
      <c r="R28" s="321">
        <f>INT((BS22-O28*3600)/60)</f>
        <v>25</v>
      </c>
      <c r="S28" s="322"/>
      <c r="T28" s="243">
        <f>ROUND(BS22-O28*3600-R28*60,0)</f>
        <v>35</v>
      </c>
      <c r="U28" s="244"/>
      <c r="V28" s="233">
        <f>INT(BV22/3600)</f>
        <v>140</v>
      </c>
      <c r="W28" s="234"/>
      <c r="X28" s="234"/>
      <c r="Y28" s="321">
        <f>INT((BV22-V28*3600)/60)</f>
        <v>25</v>
      </c>
      <c r="Z28" s="322"/>
      <c r="AA28" s="243">
        <f>ROUND(BV22-V28*3600-Y28*60,0)</f>
        <v>38</v>
      </c>
      <c r="AB28" s="244"/>
      <c r="AC28" s="279">
        <f>CA22</f>
        <v>1</v>
      </c>
      <c r="AD28" s="280"/>
      <c r="AE28" s="281"/>
      <c r="AF28" s="233">
        <f>INT(CB22/3600)</f>
        <v>140</v>
      </c>
      <c r="AG28" s="234"/>
      <c r="AH28" s="234"/>
      <c r="AI28" s="321">
        <f>INT((CB22-AF28*3600)/60)</f>
        <v>25</v>
      </c>
      <c r="AJ28" s="322"/>
      <c r="AK28" s="243">
        <f>ROUND(CB22-AF28*3600-AI28*60,0)</f>
        <v>39</v>
      </c>
      <c r="AL28" s="243"/>
      <c r="AM28" s="446" t="s">
        <v>109</v>
      </c>
      <c r="AN28" s="447"/>
      <c r="AO28" s="84"/>
      <c r="AP28" s="69"/>
      <c r="AQ28" s="70"/>
      <c r="AR28" s="71"/>
      <c r="AS28" s="72"/>
      <c r="AT28" s="13"/>
      <c r="AU28" s="297" t="s">
        <v>30</v>
      </c>
      <c r="AV28" s="298"/>
      <c r="AW28" s="504">
        <f>IF('①野帳（入力）'!AG35="","",'①野帳（入力）'!AG35)</f>
        <v>22.765999999999998</v>
      </c>
      <c r="AX28" s="504"/>
      <c r="AY28" s="504"/>
      <c r="AZ28" s="504"/>
      <c r="BA28" s="504"/>
      <c r="BB28" s="504"/>
      <c r="BC28" s="488">
        <f>ROUND(AVERAGE(AW28:AW31),3)</f>
        <v>22.765999999999998</v>
      </c>
      <c r="BD28" s="488"/>
      <c r="BE28" s="488"/>
      <c r="BF28" s="488"/>
      <c r="BG28" s="488"/>
      <c r="BH28" s="489"/>
      <c r="BI28" s="2"/>
      <c r="BJ28" s="2"/>
      <c r="BK28" s="2"/>
      <c r="BO2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/>
    </row>
    <row r="29" spans="2:91" s="1" customFormat="1" ht="33.9" customHeight="1">
      <c r="B29" s="299"/>
      <c r="C29" s="289"/>
      <c r="D29" s="289"/>
      <c r="E29" s="289"/>
      <c r="F29" s="346" t="s">
        <v>18</v>
      </c>
      <c r="G29" s="335"/>
      <c r="H29" s="366">
        <f>'①野帳（入力）'!X35</f>
        <v>140</v>
      </c>
      <c r="I29" s="367"/>
      <c r="J29" s="367"/>
      <c r="K29" s="362">
        <f>'①野帳（入力）'!AA35</f>
        <v>25</v>
      </c>
      <c r="L29" s="363"/>
      <c r="M29" s="416">
        <f>'①野帳（入力）'!AD35</f>
        <v>35</v>
      </c>
      <c r="N29" s="417"/>
      <c r="O29" s="235"/>
      <c r="P29" s="236"/>
      <c r="Q29" s="236"/>
      <c r="R29" s="424"/>
      <c r="S29" s="425"/>
      <c r="T29" s="245"/>
      <c r="U29" s="246"/>
      <c r="V29" s="313"/>
      <c r="W29" s="314"/>
      <c r="X29" s="314"/>
      <c r="Y29" s="272"/>
      <c r="Z29" s="273"/>
      <c r="AA29" s="270"/>
      <c r="AB29" s="434"/>
      <c r="AC29" s="282"/>
      <c r="AD29" s="283"/>
      <c r="AE29" s="284"/>
      <c r="AF29" s="313"/>
      <c r="AG29" s="314"/>
      <c r="AH29" s="314"/>
      <c r="AI29" s="272"/>
      <c r="AJ29" s="273"/>
      <c r="AK29" s="270"/>
      <c r="AL29" s="270"/>
      <c r="AM29" s="313">
        <f>INT(CE22/3600)</f>
        <v>64</v>
      </c>
      <c r="AN29" s="314"/>
      <c r="AO29" s="314"/>
      <c r="AP29" s="272">
        <f>INT((CE22-AM29*3600)/60)</f>
        <v>14</v>
      </c>
      <c r="AQ29" s="273"/>
      <c r="AR29" s="270">
        <f>ROUND(CE22-AM29*3600-AP29*60,0)</f>
        <v>42</v>
      </c>
      <c r="AS29" s="271"/>
      <c r="AT29" s="20"/>
      <c r="AU29" s="299"/>
      <c r="AV29" s="289"/>
      <c r="AW29" s="503">
        <f>IF('①野帳（入力）'!AG36="","",'①野帳（入力）'!AG36)</f>
        <v>22.765999999999998</v>
      </c>
      <c r="AX29" s="503"/>
      <c r="AY29" s="503"/>
      <c r="AZ29" s="503"/>
      <c r="BA29" s="503"/>
      <c r="BB29" s="503"/>
      <c r="BC29" s="484"/>
      <c r="BD29" s="484"/>
      <c r="BE29" s="484"/>
      <c r="BF29" s="484"/>
      <c r="BG29" s="484"/>
      <c r="BH29" s="485"/>
      <c r="BI29" s="2"/>
      <c r="BJ29" s="2"/>
      <c r="BK29" s="2"/>
      <c r="BO29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/>
    </row>
    <row r="30" spans="2:91" s="1" customFormat="1" ht="33.9" customHeight="1">
      <c r="B30" s="299"/>
      <c r="C30" s="289"/>
      <c r="D30" s="289" t="s">
        <v>32</v>
      </c>
      <c r="E30" s="289"/>
      <c r="F30" s="346" t="s">
        <v>18</v>
      </c>
      <c r="G30" s="335"/>
      <c r="H30" s="366">
        <f>'①野帳（入力）'!X36</f>
        <v>320</v>
      </c>
      <c r="I30" s="367"/>
      <c r="J30" s="367"/>
      <c r="K30" s="362">
        <f>'①野帳（入力）'!AA36</f>
        <v>25</v>
      </c>
      <c r="L30" s="363"/>
      <c r="M30" s="416">
        <f>'①野帳（入力）'!AD36</f>
        <v>50</v>
      </c>
      <c r="N30" s="417"/>
      <c r="O30" s="229">
        <f>INT(BS24/3600)</f>
        <v>140</v>
      </c>
      <c r="P30" s="230"/>
      <c r="Q30" s="230"/>
      <c r="R30" s="422">
        <f>INT((BS24-O30*3600)/60)</f>
        <v>25</v>
      </c>
      <c r="S30" s="423"/>
      <c r="T30" s="239">
        <f>ROUND(BS24-O30*3600-R30*60,0)</f>
        <v>40</v>
      </c>
      <c r="U30" s="240"/>
      <c r="V30" s="313"/>
      <c r="W30" s="314"/>
      <c r="X30" s="314"/>
      <c r="Y30" s="272"/>
      <c r="Z30" s="273"/>
      <c r="AA30" s="270"/>
      <c r="AB30" s="434"/>
      <c r="AC30" s="282"/>
      <c r="AD30" s="283"/>
      <c r="AE30" s="284"/>
      <c r="AF30" s="313"/>
      <c r="AG30" s="314"/>
      <c r="AH30" s="314"/>
      <c r="AI30" s="272"/>
      <c r="AJ30" s="273"/>
      <c r="AK30" s="270"/>
      <c r="AL30" s="270"/>
      <c r="AM30" s="313"/>
      <c r="AN30" s="314"/>
      <c r="AO30" s="314"/>
      <c r="AP30" s="272"/>
      <c r="AQ30" s="273"/>
      <c r="AR30" s="270"/>
      <c r="AS30" s="271"/>
      <c r="AT30" s="20"/>
      <c r="AU30" s="299"/>
      <c r="AV30" s="289"/>
      <c r="AW30" s="503">
        <f>IF('①野帳（入力）'!AG18="","",'①野帳（入力）'!AG18)</f>
        <v>22.765000000000001</v>
      </c>
      <c r="AX30" s="503"/>
      <c r="AY30" s="503"/>
      <c r="AZ30" s="503"/>
      <c r="BA30" s="503"/>
      <c r="BB30" s="503"/>
      <c r="BC30" s="484"/>
      <c r="BD30" s="484"/>
      <c r="BE30" s="484"/>
      <c r="BF30" s="484"/>
      <c r="BG30" s="484"/>
      <c r="BH30" s="485"/>
      <c r="BI30" s="2"/>
      <c r="BJ30" s="2"/>
      <c r="BK30" s="2"/>
      <c r="BO30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/>
    </row>
    <row r="31" spans="2:91" s="1" customFormat="1" ht="33.9" customHeight="1" thickBot="1">
      <c r="B31" s="300"/>
      <c r="C31" s="301"/>
      <c r="D31" s="301"/>
      <c r="E31" s="301"/>
      <c r="F31" s="347" t="s">
        <v>23</v>
      </c>
      <c r="G31" s="330"/>
      <c r="H31" s="420">
        <f>'①野帳（入力）'!X37</f>
        <v>180</v>
      </c>
      <c r="I31" s="421"/>
      <c r="J31" s="421"/>
      <c r="K31" s="412">
        <f>'①野帳（入力）'!AA37</f>
        <v>0</v>
      </c>
      <c r="L31" s="413"/>
      <c r="M31" s="414">
        <f>'①野帳（入力）'!AD37</f>
        <v>10</v>
      </c>
      <c r="N31" s="415"/>
      <c r="O31" s="315"/>
      <c r="P31" s="316"/>
      <c r="Q31" s="316"/>
      <c r="R31" s="323"/>
      <c r="S31" s="324"/>
      <c r="T31" s="308"/>
      <c r="U31" s="406"/>
      <c r="V31" s="315"/>
      <c r="W31" s="316"/>
      <c r="X31" s="316"/>
      <c r="Y31" s="323"/>
      <c r="Z31" s="324"/>
      <c r="AA31" s="308"/>
      <c r="AB31" s="406"/>
      <c r="AC31" s="285"/>
      <c r="AD31" s="286"/>
      <c r="AE31" s="287"/>
      <c r="AF31" s="315"/>
      <c r="AG31" s="316"/>
      <c r="AH31" s="316"/>
      <c r="AI31" s="323"/>
      <c r="AJ31" s="324"/>
      <c r="AK31" s="308"/>
      <c r="AL31" s="308"/>
      <c r="AM31" s="85"/>
      <c r="AN31" s="86"/>
      <c r="AO31" s="87"/>
      <c r="AP31" s="77"/>
      <c r="AQ31" s="78"/>
      <c r="AR31" s="79"/>
      <c r="AS31" s="80"/>
      <c r="AT31" s="13"/>
      <c r="AU31" s="300"/>
      <c r="AV31" s="301"/>
      <c r="AW31" s="508">
        <f>IF('①野帳（入力）'!AG21="","",'①野帳（入力）'!AG21)</f>
        <v>22.765000000000001</v>
      </c>
      <c r="AX31" s="508"/>
      <c r="AY31" s="508"/>
      <c r="AZ31" s="508"/>
      <c r="BA31" s="508"/>
      <c r="BB31" s="508"/>
      <c r="BC31" s="500"/>
      <c r="BD31" s="500"/>
      <c r="BE31" s="500"/>
      <c r="BF31" s="500"/>
      <c r="BG31" s="500"/>
      <c r="BH31" s="501"/>
      <c r="BI31" s="2"/>
      <c r="BJ31" s="2"/>
      <c r="BK31" s="2"/>
      <c r="BO31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/>
    </row>
    <row r="32" spans="2:91" s="1" customFormat="1" ht="33.9" customHeight="1" thickTop="1">
      <c r="B32" s="297" t="s">
        <v>3</v>
      </c>
      <c r="C32" s="298"/>
      <c r="D32" s="340" t="s">
        <v>31</v>
      </c>
      <c r="E32" s="341"/>
      <c r="F32" s="340" t="s">
        <v>31</v>
      </c>
      <c r="G32" s="341"/>
      <c r="H32" s="340" t="s">
        <v>31</v>
      </c>
      <c r="I32" s="404"/>
      <c r="J32" s="404"/>
      <c r="K32" s="404"/>
      <c r="L32" s="404"/>
      <c r="M32" s="404"/>
      <c r="N32" s="341"/>
      <c r="O32" s="340" t="s">
        <v>31</v>
      </c>
      <c r="P32" s="404"/>
      <c r="Q32" s="404"/>
      <c r="R32" s="404"/>
      <c r="S32" s="404"/>
      <c r="T32" s="404"/>
      <c r="U32" s="341"/>
      <c r="V32" s="430">
        <f>INT(BV26/3600)</f>
        <v>539</v>
      </c>
      <c r="W32" s="431"/>
      <c r="X32" s="431"/>
      <c r="Y32" s="317">
        <f>INT((BV26-V32*3600)/60)</f>
        <v>59</v>
      </c>
      <c r="Z32" s="318"/>
      <c r="AA32" s="306">
        <f>ROUND(BV26-V32*3600-Y32*60,0)</f>
        <v>57</v>
      </c>
      <c r="AB32" s="435"/>
      <c r="AC32" s="290">
        <f>CA26</f>
        <v>3</v>
      </c>
      <c r="AD32" s="291"/>
      <c r="AE32" s="292"/>
      <c r="AF32" s="309">
        <f>INT(CB26/3600)</f>
        <v>540</v>
      </c>
      <c r="AG32" s="310"/>
      <c r="AH32" s="310"/>
      <c r="AI32" s="317">
        <f>INT((CB26-AF32*3600)/60)</f>
        <v>0</v>
      </c>
      <c r="AJ32" s="318"/>
      <c r="AK32" s="306">
        <f>ROUND(CB26-AF32*3600-AI32*60,0)</f>
        <v>0</v>
      </c>
      <c r="AL32" s="306"/>
      <c r="AM32" s="438" t="s">
        <v>31</v>
      </c>
      <c r="AN32" s="439"/>
      <c r="AO32" s="439"/>
      <c r="AP32" s="439"/>
      <c r="AQ32" s="439"/>
      <c r="AR32" s="439"/>
      <c r="AS32" s="440"/>
      <c r="AT32" s="22"/>
      <c r="AU32" s="297" t="s">
        <v>3</v>
      </c>
      <c r="AV32" s="298"/>
      <c r="AW32" s="506" t="s">
        <v>31</v>
      </c>
      <c r="AX32" s="506"/>
      <c r="AY32" s="506"/>
      <c r="AZ32" s="506"/>
      <c r="BA32" s="506"/>
      <c r="BB32" s="506"/>
      <c r="BC32" s="496">
        <f>SUM(BC12:BH31)</f>
        <v>138.98500000000001</v>
      </c>
      <c r="BD32" s="496"/>
      <c r="BE32" s="496"/>
      <c r="BF32" s="496"/>
      <c r="BG32" s="496"/>
      <c r="BH32" s="497"/>
      <c r="BI32" s="2"/>
      <c r="BJ32" s="2"/>
      <c r="BK32" s="2"/>
      <c r="BO32"/>
      <c r="BP32" s="8"/>
      <c r="BQ32" s="8"/>
      <c r="BR32" s="8" t="s">
        <v>94</v>
      </c>
      <c r="BS32" s="8"/>
      <c r="BT32" s="8" t="s">
        <v>94</v>
      </c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/>
    </row>
    <row r="33" spans="2:91" s="1" customFormat="1" ht="33.9" customHeight="1" thickBot="1">
      <c r="B33" s="302"/>
      <c r="C33" s="303"/>
      <c r="D33" s="342"/>
      <c r="E33" s="343"/>
      <c r="F33" s="342"/>
      <c r="G33" s="343"/>
      <c r="H33" s="342"/>
      <c r="I33" s="405"/>
      <c r="J33" s="405"/>
      <c r="K33" s="405"/>
      <c r="L33" s="405"/>
      <c r="M33" s="405"/>
      <c r="N33" s="343"/>
      <c r="O33" s="342"/>
      <c r="P33" s="405"/>
      <c r="Q33" s="405"/>
      <c r="R33" s="405"/>
      <c r="S33" s="405"/>
      <c r="T33" s="405"/>
      <c r="U33" s="343"/>
      <c r="V33" s="432"/>
      <c r="W33" s="433"/>
      <c r="X33" s="433"/>
      <c r="Y33" s="319"/>
      <c r="Z33" s="320"/>
      <c r="AA33" s="307"/>
      <c r="AB33" s="436"/>
      <c r="AC33" s="293"/>
      <c r="AD33" s="294"/>
      <c r="AE33" s="295"/>
      <c r="AF33" s="311"/>
      <c r="AG33" s="312"/>
      <c r="AH33" s="312"/>
      <c r="AI33" s="319"/>
      <c r="AJ33" s="320"/>
      <c r="AK33" s="307"/>
      <c r="AL33" s="307"/>
      <c r="AM33" s="441"/>
      <c r="AN33" s="442"/>
      <c r="AO33" s="442"/>
      <c r="AP33" s="442"/>
      <c r="AQ33" s="442"/>
      <c r="AR33" s="442"/>
      <c r="AS33" s="443"/>
      <c r="AT33" s="22"/>
      <c r="AU33" s="302"/>
      <c r="AV33" s="303"/>
      <c r="AW33" s="507"/>
      <c r="AX33" s="507"/>
      <c r="AY33" s="507"/>
      <c r="AZ33" s="507"/>
      <c r="BA33" s="507"/>
      <c r="BB33" s="507"/>
      <c r="BC33" s="498"/>
      <c r="BD33" s="498"/>
      <c r="BE33" s="498"/>
      <c r="BF33" s="498"/>
      <c r="BG33" s="498"/>
      <c r="BH33" s="499"/>
      <c r="BI33" s="2"/>
      <c r="BJ33" s="2"/>
      <c r="BK33" s="2"/>
      <c r="BO33"/>
      <c r="BP33" s="51">
        <f>(AM13+AP13/60+AR13/3600)*PI()/180</f>
        <v>5.8351689844662635</v>
      </c>
      <c r="BQ33" s="8"/>
      <c r="BR33" s="8">
        <f>ROUND(BC12*COS(BP33),3)</f>
        <v>25.256</v>
      </c>
      <c r="BS33" s="8"/>
      <c r="BT33" s="8">
        <f>ROUND(BC12*SIN(BP33),3)</f>
        <v>-12.138</v>
      </c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/>
    </row>
    <row r="34" spans="2:91" s="1" customFormat="1" ht="15" customHeight="1"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14"/>
      <c r="V34" s="14"/>
      <c r="W34" s="14"/>
      <c r="X34" s="14"/>
      <c r="Y34" s="14"/>
      <c r="Z34" s="14"/>
      <c r="AA34" s="14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BC34" s="2"/>
      <c r="BD34" s="2"/>
      <c r="BE34" s="2"/>
      <c r="BF34" s="2"/>
      <c r="BG34" s="2"/>
      <c r="BH34" s="2"/>
      <c r="BI34" s="2"/>
      <c r="BJ34" s="5"/>
      <c r="BK34" s="5"/>
      <c r="BL34" s="5"/>
      <c r="BM34" s="5"/>
      <c r="BN34" s="5"/>
      <c r="BO34"/>
      <c r="BP34" s="51">
        <f>(AM17+AP17/60+AR17/3600)*PI()/180</f>
        <v>4.64710397008648</v>
      </c>
      <c r="BQ34" s="8"/>
      <c r="BR34" s="8">
        <f>ROUND(BC16*COS(BP34),3)</f>
        <v>-2.1869999999999998</v>
      </c>
      <c r="BS34" s="8"/>
      <c r="BT34" s="8">
        <f>ROUND(BC16*SIN(BP34),3)</f>
        <v>-33.445</v>
      </c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/>
    </row>
    <row r="35" spans="2:91" s="1" customFormat="1" ht="33.9" customHeight="1" thickBot="1">
      <c r="B35" s="47" t="s">
        <v>38</v>
      </c>
      <c r="H35" s="35"/>
      <c r="I35" s="35"/>
      <c r="K35" s="35"/>
      <c r="M35" s="35"/>
      <c r="O35" s="35"/>
      <c r="P35" s="35"/>
      <c r="R35" s="35"/>
      <c r="T35" s="35"/>
      <c r="V35" s="35"/>
      <c r="W35" s="35"/>
      <c r="Y35" s="35"/>
      <c r="AA35" s="35"/>
      <c r="AF35" s="35"/>
      <c r="AG35" s="35"/>
      <c r="AI35" s="35"/>
      <c r="AK35" s="35"/>
      <c r="AM35" s="35"/>
      <c r="AN35" s="35"/>
      <c r="AP35" s="35"/>
      <c r="AR35" s="35"/>
      <c r="AU35" s="35"/>
      <c r="BC35" s="47" t="s">
        <v>65</v>
      </c>
      <c r="BO35"/>
      <c r="BP35" s="51">
        <f>(AM21+AP21/60+AR21/3600)*PI()/180</f>
        <v>3.2359761810281977</v>
      </c>
      <c r="BQ35" s="8"/>
      <c r="BR35" s="8">
        <f>ROUND(BC20*COS(BP35),3)</f>
        <v>-26.183</v>
      </c>
      <c r="BS35" s="8"/>
      <c r="BT35" s="8">
        <f>ROUND(BC20*SIN(BP35),3)</f>
        <v>-2.4790000000000001</v>
      </c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/>
    </row>
    <row r="36" spans="2:91" s="8" customFormat="1" ht="33.9" customHeight="1" thickBot="1">
      <c r="B36" s="336" t="s">
        <v>24</v>
      </c>
      <c r="C36" s="337"/>
      <c r="D36" s="348" t="s">
        <v>50</v>
      </c>
      <c r="E36" s="349"/>
      <c r="F36" s="349"/>
      <c r="G36" s="349"/>
      <c r="H36" s="349"/>
      <c r="I36" s="349"/>
      <c r="J36" s="348" t="s">
        <v>74</v>
      </c>
      <c r="K36" s="349"/>
      <c r="L36" s="349"/>
      <c r="M36" s="349"/>
      <c r="N36" s="349"/>
      <c r="O36" s="353"/>
      <c r="P36" s="344" t="s">
        <v>52</v>
      </c>
      <c r="Q36" s="456"/>
      <c r="R36" s="456"/>
      <c r="S36" s="456"/>
      <c r="T36" s="456"/>
      <c r="U36" s="456"/>
      <c r="V36" s="456"/>
      <c r="W36" s="456"/>
      <c r="X36" s="456"/>
      <c r="Y36" s="456"/>
      <c r="Z36" s="456"/>
      <c r="AA36" s="345"/>
      <c r="AB36" s="348" t="s">
        <v>51</v>
      </c>
      <c r="AC36" s="349"/>
      <c r="AD36" s="349"/>
      <c r="AE36" s="349"/>
      <c r="AF36" s="349"/>
      <c r="AG36" s="353"/>
      <c r="AH36" s="348" t="s">
        <v>55</v>
      </c>
      <c r="AI36" s="349"/>
      <c r="AJ36" s="349"/>
      <c r="AK36" s="349"/>
      <c r="AL36" s="349"/>
      <c r="AM36" s="353"/>
      <c r="AN36" s="288" t="s">
        <v>56</v>
      </c>
      <c r="AO36" s="288"/>
      <c r="AP36" s="478" t="s">
        <v>57</v>
      </c>
      <c r="AQ36" s="478"/>
      <c r="AR36" s="478"/>
      <c r="AS36" s="478"/>
      <c r="AT36" s="478"/>
      <c r="AU36" s="478"/>
      <c r="AV36" s="478" t="s">
        <v>58</v>
      </c>
      <c r="AW36" s="478"/>
      <c r="AX36" s="478"/>
      <c r="AY36" s="478"/>
      <c r="AZ36" s="478"/>
      <c r="BA36" s="479"/>
      <c r="BC36" s="516" t="s">
        <v>110</v>
      </c>
      <c r="BD36" s="517"/>
      <c r="BE36" s="517"/>
      <c r="BF36" s="517"/>
      <c r="BG36" s="517"/>
      <c r="BH36" s="517"/>
      <c r="BI36" s="517"/>
      <c r="BJ36" s="518"/>
      <c r="BK36" s="21"/>
      <c r="BL36" s="21"/>
      <c r="BM36" s="21"/>
      <c r="BN36" s="21"/>
      <c r="BO36"/>
      <c r="BP36" s="51">
        <f>(AM25+AP25/60+AR25/3600)*PI()/180</f>
        <v>1.8119571961892129</v>
      </c>
      <c r="BR36" s="8">
        <f>ROUND(BC24*COS(BP36),3)</f>
        <v>-6.7779999999999996</v>
      </c>
      <c r="BT36" s="8">
        <f>ROUND(BC24*SIN(BP36),3)</f>
        <v>27.561</v>
      </c>
      <c r="CM36"/>
    </row>
    <row r="37" spans="2:91" s="8" customFormat="1" ht="33.9" customHeight="1" thickTop="1" thickBot="1">
      <c r="B37" s="338"/>
      <c r="C37" s="339"/>
      <c r="D37" s="350"/>
      <c r="E37" s="351"/>
      <c r="F37" s="351"/>
      <c r="G37" s="351"/>
      <c r="H37" s="351"/>
      <c r="I37" s="351"/>
      <c r="J37" s="350"/>
      <c r="K37" s="351"/>
      <c r="L37" s="351"/>
      <c r="M37" s="351"/>
      <c r="N37" s="351"/>
      <c r="O37" s="354"/>
      <c r="P37" s="365" t="s">
        <v>53</v>
      </c>
      <c r="Q37" s="454"/>
      <c r="R37" s="454"/>
      <c r="S37" s="454"/>
      <c r="T37" s="454"/>
      <c r="U37" s="454"/>
      <c r="V37" s="347" t="s">
        <v>54</v>
      </c>
      <c r="W37" s="455"/>
      <c r="X37" s="455"/>
      <c r="Y37" s="455"/>
      <c r="Z37" s="455"/>
      <c r="AA37" s="330"/>
      <c r="AB37" s="350"/>
      <c r="AC37" s="351"/>
      <c r="AD37" s="351"/>
      <c r="AE37" s="351"/>
      <c r="AF37" s="351"/>
      <c r="AG37" s="354"/>
      <c r="AH37" s="350"/>
      <c r="AI37" s="351"/>
      <c r="AJ37" s="351"/>
      <c r="AK37" s="351"/>
      <c r="AL37" s="351"/>
      <c r="AM37" s="354"/>
      <c r="AN37" s="301"/>
      <c r="AO37" s="301"/>
      <c r="AP37" s="480"/>
      <c r="AQ37" s="480"/>
      <c r="AR37" s="480"/>
      <c r="AS37" s="480"/>
      <c r="AT37" s="480"/>
      <c r="AU37" s="480"/>
      <c r="AV37" s="480"/>
      <c r="AW37" s="480"/>
      <c r="AX37" s="480"/>
      <c r="AY37" s="480"/>
      <c r="AZ37" s="480"/>
      <c r="BA37" s="481"/>
      <c r="BC37" s="519">
        <f>ROUND(SQRT(F43^2+L43^2),3)</f>
        <v>3.0000000000000001E-3</v>
      </c>
      <c r="BD37" s="520"/>
      <c r="BE37" s="520"/>
      <c r="BF37" s="520"/>
      <c r="BG37" s="520"/>
      <c r="BH37" s="520"/>
      <c r="BI37" s="520"/>
      <c r="BJ37" s="521"/>
      <c r="BK37" s="21"/>
      <c r="BL37" s="21"/>
      <c r="BM37" s="21"/>
      <c r="BN37" s="21"/>
      <c r="BO37"/>
      <c r="BP37" s="51">
        <f>(AM29+AP29/60+AR29/3600)*PI()/180</f>
        <v>1.121286777943757</v>
      </c>
      <c r="BR37" s="8">
        <f>ROUND(BC28*COS(BP37),3)</f>
        <v>9.8919999999999995</v>
      </c>
      <c r="BT37" s="8">
        <f>ROUND(BC28*SIN(BP37),3)</f>
        <v>20.504000000000001</v>
      </c>
      <c r="CM37"/>
    </row>
    <row r="38" spans="2:91" s="8" customFormat="1" ht="33.9" customHeight="1" thickTop="1">
      <c r="B38" s="332" t="s">
        <v>26</v>
      </c>
      <c r="C38" s="333"/>
      <c r="D38" s="452"/>
      <c r="E38" s="453"/>
      <c r="F38" s="448">
        <f t="shared" ref="F38:F43" si="27">BR33</f>
        <v>25.256</v>
      </c>
      <c r="G38" s="448"/>
      <c r="H38" s="448"/>
      <c r="I38" s="448"/>
      <c r="J38" s="452"/>
      <c r="K38" s="453"/>
      <c r="L38" s="448">
        <f t="shared" ref="L38:L43" si="28">BT33</f>
        <v>-12.138</v>
      </c>
      <c r="M38" s="448"/>
      <c r="N38" s="448"/>
      <c r="O38" s="449"/>
      <c r="P38" s="464">
        <f>ROUND(-BX44,3)</f>
        <v>0</v>
      </c>
      <c r="Q38" s="464"/>
      <c r="R38" s="464"/>
      <c r="S38" s="464"/>
      <c r="T38" s="464"/>
      <c r="U38" s="464"/>
      <c r="V38" s="463">
        <f>ROUND(-CI44,3)</f>
        <v>-1E-3</v>
      </c>
      <c r="W38" s="464"/>
      <c r="X38" s="464"/>
      <c r="Y38" s="464"/>
      <c r="Z38" s="464"/>
      <c r="AA38" s="465"/>
      <c r="AB38" s="463">
        <f>ROUND(F38+P38,3)</f>
        <v>25.256</v>
      </c>
      <c r="AC38" s="464"/>
      <c r="AD38" s="464"/>
      <c r="AE38" s="464"/>
      <c r="AF38" s="464"/>
      <c r="AG38" s="465"/>
      <c r="AH38" s="470">
        <f>ROUND(L38+V38,3)</f>
        <v>-12.138999999999999</v>
      </c>
      <c r="AI38" s="470"/>
      <c r="AJ38" s="470"/>
      <c r="AK38" s="470"/>
      <c r="AL38" s="470"/>
      <c r="AM38" s="470"/>
      <c r="AN38" s="473" t="s">
        <v>18</v>
      </c>
      <c r="AO38" s="473"/>
      <c r="AP38" s="470">
        <v>0</v>
      </c>
      <c r="AQ38" s="470"/>
      <c r="AR38" s="470"/>
      <c r="AS38" s="470"/>
      <c r="AT38" s="470"/>
      <c r="AU38" s="470"/>
      <c r="AV38" s="470">
        <v>0</v>
      </c>
      <c r="AW38" s="470"/>
      <c r="AX38" s="470"/>
      <c r="AY38" s="470"/>
      <c r="AZ38" s="470"/>
      <c r="BA38" s="477"/>
      <c r="BC38" s="519"/>
      <c r="BD38" s="520"/>
      <c r="BE38" s="520"/>
      <c r="BF38" s="520"/>
      <c r="BG38" s="520"/>
      <c r="BH38" s="520"/>
      <c r="BI38" s="520"/>
      <c r="BJ38" s="521"/>
      <c r="BK38" s="20"/>
      <c r="BL38" s="20"/>
      <c r="BM38" s="20"/>
      <c r="BN38" s="20"/>
      <c r="BO38"/>
      <c r="BR38" s="8">
        <f>ROUND(SUM(BR33:BR37),3)</f>
        <v>0</v>
      </c>
      <c r="BT38" s="8">
        <f>ROUND(SUM(BT33:BT37),3)</f>
        <v>3.0000000000000001E-3</v>
      </c>
      <c r="CM38"/>
    </row>
    <row r="39" spans="2:91" s="8" customFormat="1" ht="33.9" customHeight="1" thickBot="1">
      <c r="B39" s="334" t="s">
        <v>27</v>
      </c>
      <c r="C39" s="335"/>
      <c r="D39" s="450"/>
      <c r="E39" s="451"/>
      <c r="F39" s="360">
        <f t="shared" si="27"/>
        <v>-2.1869999999999998</v>
      </c>
      <c r="G39" s="360"/>
      <c r="H39" s="360"/>
      <c r="I39" s="360"/>
      <c r="J39" s="450"/>
      <c r="K39" s="451"/>
      <c r="L39" s="360">
        <f t="shared" si="28"/>
        <v>-33.445</v>
      </c>
      <c r="M39" s="360"/>
      <c r="N39" s="360"/>
      <c r="O39" s="361"/>
      <c r="P39" s="409">
        <f>ROUND(-BX45,3)</f>
        <v>0</v>
      </c>
      <c r="Q39" s="409"/>
      <c r="R39" s="409"/>
      <c r="S39" s="409"/>
      <c r="T39" s="409"/>
      <c r="U39" s="409"/>
      <c r="V39" s="461">
        <f>ROUND(-CI45,3)</f>
        <v>-1E-3</v>
      </c>
      <c r="W39" s="409"/>
      <c r="X39" s="409"/>
      <c r="Y39" s="409"/>
      <c r="Z39" s="409"/>
      <c r="AA39" s="462"/>
      <c r="AB39" s="461">
        <f>ROUND(F39+P39,3)</f>
        <v>-2.1869999999999998</v>
      </c>
      <c r="AC39" s="409"/>
      <c r="AD39" s="409"/>
      <c r="AE39" s="409"/>
      <c r="AF39" s="409"/>
      <c r="AG39" s="462"/>
      <c r="AH39" s="469">
        <f>ROUND(L39+V39,3)</f>
        <v>-33.445999999999998</v>
      </c>
      <c r="AI39" s="469"/>
      <c r="AJ39" s="469"/>
      <c r="AK39" s="469"/>
      <c r="AL39" s="469"/>
      <c r="AM39" s="469"/>
      <c r="AN39" s="472" t="s">
        <v>35</v>
      </c>
      <c r="AO39" s="472"/>
      <c r="AP39" s="469">
        <f>ROUND(AP38+AB38,3)</f>
        <v>25.256</v>
      </c>
      <c r="AQ39" s="469"/>
      <c r="AR39" s="469"/>
      <c r="AS39" s="469"/>
      <c r="AT39" s="469"/>
      <c r="AU39" s="469"/>
      <c r="AV39" s="469">
        <f>ROUND(AV38+AH38,3)</f>
        <v>-12.138999999999999</v>
      </c>
      <c r="AW39" s="469"/>
      <c r="AX39" s="469"/>
      <c r="AY39" s="469"/>
      <c r="AZ39" s="469"/>
      <c r="BA39" s="476"/>
      <c r="BC39" s="522"/>
      <c r="BD39" s="523"/>
      <c r="BE39" s="523"/>
      <c r="BF39" s="523"/>
      <c r="BG39" s="523"/>
      <c r="BH39" s="523"/>
      <c r="BI39" s="523"/>
      <c r="BJ39" s="524"/>
      <c r="BK39" s="20"/>
      <c r="BL39" s="20"/>
      <c r="BM39" s="20"/>
      <c r="BN39" s="20"/>
      <c r="BO39"/>
      <c r="CM39"/>
    </row>
    <row r="40" spans="2:91" s="8" customFormat="1" ht="33.9" customHeight="1" thickBot="1">
      <c r="B40" s="334" t="s">
        <v>28</v>
      </c>
      <c r="C40" s="335"/>
      <c r="D40" s="450"/>
      <c r="E40" s="451"/>
      <c r="F40" s="360">
        <f t="shared" si="27"/>
        <v>-26.183</v>
      </c>
      <c r="G40" s="360"/>
      <c r="H40" s="360"/>
      <c r="I40" s="360"/>
      <c r="J40" s="450"/>
      <c r="K40" s="451"/>
      <c r="L40" s="360">
        <f t="shared" si="28"/>
        <v>-2.4790000000000001</v>
      </c>
      <c r="M40" s="360"/>
      <c r="N40" s="360"/>
      <c r="O40" s="361"/>
      <c r="P40" s="409">
        <f>ROUND(-BX46,3)</f>
        <v>0</v>
      </c>
      <c r="Q40" s="409"/>
      <c r="R40" s="409"/>
      <c r="S40" s="409"/>
      <c r="T40" s="409"/>
      <c r="U40" s="409"/>
      <c r="V40" s="461">
        <f>ROUND(-CI46,3)</f>
        <v>0</v>
      </c>
      <c r="W40" s="409"/>
      <c r="X40" s="409"/>
      <c r="Y40" s="409"/>
      <c r="Z40" s="409"/>
      <c r="AA40" s="462"/>
      <c r="AB40" s="461">
        <f>ROUND(F40+P40,3)</f>
        <v>-26.183</v>
      </c>
      <c r="AC40" s="409"/>
      <c r="AD40" s="409"/>
      <c r="AE40" s="409"/>
      <c r="AF40" s="409"/>
      <c r="AG40" s="462"/>
      <c r="AH40" s="469">
        <f>ROUND(L40+V40,3)</f>
        <v>-2.4790000000000001</v>
      </c>
      <c r="AI40" s="469"/>
      <c r="AJ40" s="469"/>
      <c r="AK40" s="469"/>
      <c r="AL40" s="469"/>
      <c r="AM40" s="469"/>
      <c r="AN40" s="472" t="s">
        <v>36</v>
      </c>
      <c r="AO40" s="472"/>
      <c r="AP40" s="469">
        <f>ROUND(AP39+AB39,3)</f>
        <v>23.068999999999999</v>
      </c>
      <c r="AQ40" s="469"/>
      <c r="AR40" s="469"/>
      <c r="AS40" s="469"/>
      <c r="AT40" s="469"/>
      <c r="AU40" s="469"/>
      <c r="AV40" s="469">
        <f>ROUND(AV39+AH39,3)</f>
        <v>-45.585000000000001</v>
      </c>
      <c r="AW40" s="469"/>
      <c r="AX40" s="469"/>
      <c r="AY40" s="469"/>
      <c r="AZ40" s="469"/>
      <c r="BA40" s="476"/>
      <c r="BC40" s="516" t="s">
        <v>66</v>
      </c>
      <c r="BD40" s="517"/>
      <c r="BE40" s="517"/>
      <c r="BF40" s="517"/>
      <c r="BG40" s="517"/>
      <c r="BH40" s="517"/>
      <c r="BI40" s="517"/>
      <c r="BJ40" s="518"/>
      <c r="BK40" s="20"/>
      <c r="BL40" s="20"/>
      <c r="BM40" s="20"/>
      <c r="BN40" s="20"/>
      <c r="BO40"/>
      <c r="CM40"/>
    </row>
    <row r="41" spans="2:91" s="8" customFormat="1" ht="33.9" customHeight="1" thickTop="1">
      <c r="B41" s="334" t="s">
        <v>29</v>
      </c>
      <c r="C41" s="335"/>
      <c r="D41" s="450"/>
      <c r="E41" s="451"/>
      <c r="F41" s="360">
        <f t="shared" si="27"/>
        <v>-6.7779999999999996</v>
      </c>
      <c r="G41" s="360"/>
      <c r="H41" s="360"/>
      <c r="I41" s="360"/>
      <c r="J41" s="450"/>
      <c r="K41" s="451"/>
      <c r="L41" s="360">
        <f t="shared" si="28"/>
        <v>27.561</v>
      </c>
      <c r="M41" s="360"/>
      <c r="N41" s="360"/>
      <c r="O41" s="361"/>
      <c r="P41" s="409">
        <f>ROUND(-BX47,3)</f>
        <v>0</v>
      </c>
      <c r="Q41" s="409"/>
      <c r="R41" s="409"/>
      <c r="S41" s="409"/>
      <c r="T41" s="409"/>
      <c r="U41" s="409"/>
      <c r="V41" s="461">
        <f>ROUND(-CI47,3)</f>
        <v>-1E-3</v>
      </c>
      <c r="W41" s="409"/>
      <c r="X41" s="409"/>
      <c r="Y41" s="409"/>
      <c r="Z41" s="409"/>
      <c r="AA41" s="462"/>
      <c r="AB41" s="461">
        <f>ROUND(F41+P41,3)</f>
        <v>-6.7779999999999996</v>
      </c>
      <c r="AC41" s="409"/>
      <c r="AD41" s="409"/>
      <c r="AE41" s="409"/>
      <c r="AF41" s="409"/>
      <c r="AG41" s="462"/>
      <c r="AH41" s="469">
        <f>ROUND(L41+V41,3)</f>
        <v>27.56</v>
      </c>
      <c r="AI41" s="469"/>
      <c r="AJ41" s="469"/>
      <c r="AK41" s="469"/>
      <c r="AL41" s="469"/>
      <c r="AM41" s="469"/>
      <c r="AN41" s="472" t="s">
        <v>37</v>
      </c>
      <c r="AO41" s="472"/>
      <c r="AP41" s="469">
        <f>ROUND(AP40+AB40,3)</f>
        <v>-3.1139999999999999</v>
      </c>
      <c r="AQ41" s="469"/>
      <c r="AR41" s="469"/>
      <c r="AS41" s="469"/>
      <c r="AT41" s="469"/>
      <c r="AU41" s="469"/>
      <c r="AV41" s="469">
        <f>ROUND(AV40+AH40,3)</f>
        <v>-48.064</v>
      </c>
      <c r="AW41" s="469"/>
      <c r="AX41" s="469"/>
      <c r="AY41" s="469"/>
      <c r="AZ41" s="469"/>
      <c r="BA41" s="476"/>
      <c r="BC41" s="510" t="str">
        <f>IF(ROUND(SQRT(F43^2+L43^2),3)=0,"∞",1&amp;CHAR(10)&amp;"――――"&amp;CHAR(10)&amp;ROUND(INT(ROUNDDOWN(BC32/ROUND(SQRT(F43^2+L43^2),3),0)/10^(ROUNDUP(LOG(ROUNDDOWN(BC32/ROUND(SQRT(F43^2+L43^2),3),0))/LOG(10),0)-3))*10^(ROUNDUP(LOG(ROUNDDOWN(BC32/ROUND(SQRT(F43^2+L43^2),3),0))/LOG(10),0)-3),0))</f>
        <v>1
――――
46300</v>
      </c>
      <c r="BD41" s="511"/>
      <c r="BE41" s="511"/>
      <c r="BF41" s="511"/>
      <c r="BG41" s="511"/>
      <c r="BH41" s="511"/>
      <c r="BI41" s="511"/>
      <c r="BJ41" s="512"/>
      <c r="BK41" s="20"/>
      <c r="BL41" s="20"/>
      <c r="BM41" s="20"/>
      <c r="BN41" s="20"/>
      <c r="BO41"/>
      <c r="CM41"/>
    </row>
    <row r="42" spans="2:91" s="8" customFormat="1" ht="33.9" customHeight="1" thickBot="1">
      <c r="B42" s="329" t="s">
        <v>30</v>
      </c>
      <c r="C42" s="330"/>
      <c r="D42" s="56"/>
      <c r="E42" s="62"/>
      <c r="F42" s="358">
        <f t="shared" si="27"/>
        <v>9.8919999999999995</v>
      </c>
      <c r="G42" s="358"/>
      <c r="H42" s="358"/>
      <c r="I42" s="358"/>
      <c r="J42" s="56"/>
      <c r="K42" s="62"/>
      <c r="L42" s="358">
        <f t="shared" si="28"/>
        <v>20.504000000000001</v>
      </c>
      <c r="M42" s="358"/>
      <c r="N42" s="358"/>
      <c r="O42" s="359"/>
      <c r="P42" s="408">
        <f>ROUND(-BX48,3)</f>
        <v>0</v>
      </c>
      <c r="Q42" s="408"/>
      <c r="R42" s="408"/>
      <c r="S42" s="408"/>
      <c r="T42" s="408"/>
      <c r="U42" s="408"/>
      <c r="V42" s="459">
        <f>ROUND(-CI48,3)</f>
        <v>0</v>
      </c>
      <c r="W42" s="408"/>
      <c r="X42" s="408"/>
      <c r="Y42" s="408"/>
      <c r="Z42" s="408"/>
      <c r="AA42" s="460"/>
      <c r="AB42" s="459">
        <f>ROUND(F42+P42,3)</f>
        <v>9.8919999999999995</v>
      </c>
      <c r="AC42" s="408"/>
      <c r="AD42" s="408"/>
      <c r="AE42" s="408"/>
      <c r="AF42" s="408"/>
      <c r="AG42" s="460"/>
      <c r="AH42" s="468">
        <f>ROUND(L42+V42,3)</f>
        <v>20.504000000000001</v>
      </c>
      <c r="AI42" s="468"/>
      <c r="AJ42" s="468"/>
      <c r="AK42" s="468"/>
      <c r="AL42" s="468"/>
      <c r="AM42" s="468"/>
      <c r="AN42" s="471" t="s">
        <v>33</v>
      </c>
      <c r="AO42" s="471"/>
      <c r="AP42" s="474">
        <f>ROUND(AP41+AB41,3)</f>
        <v>-9.8919999999999995</v>
      </c>
      <c r="AQ42" s="474"/>
      <c r="AR42" s="474"/>
      <c r="AS42" s="474"/>
      <c r="AT42" s="474"/>
      <c r="AU42" s="474"/>
      <c r="AV42" s="474">
        <f>ROUND(AV41+AH41,3)</f>
        <v>-20.504000000000001</v>
      </c>
      <c r="AW42" s="474"/>
      <c r="AX42" s="474"/>
      <c r="AY42" s="474"/>
      <c r="AZ42" s="474"/>
      <c r="BA42" s="475"/>
      <c r="BC42" s="510"/>
      <c r="BD42" s="511"/>
      <c r="BE42" s="511"/>
      <c r="BF42" s="511"/>
      <c r="BG42" s="511"/>
      <c r="BH42" s="511"/>
      <c r="BI42" s="511"/>
      <c r="BJ42" s="512"/>
      <c r="BK42" s="20"/>
      <c r="BL42" s="20"/>
      <c r="BM42" s="20"/>
      <c r="BN42" s="20"/>
      <c r="BO42" s="39" t="s">
        <v>97</v>
      </c>
      <c r="BP42" s="52"/>
      <c r="BQ42" s="52"/>
      <c r="BR42" s="52"/>
      <c r="BS42" s="52"/>
      <c r="BT42" s="52"/>
      <c r="BU42" s="52"/>
      <c r="BV42" s="52"/>
      <c r="BW42" s="52"/>
      <c r="BX42" s="53"/>
      <c r="BZ42" s="54" t="s">
        <v>98</v>
      </c>
      <c r="CA42" s="52"/>
      <c r="CB42" s="52"/>
      <c r="CC42" s="52"/>
      <c r="CD42" s="52"/>
      <c r="CE42" s="52"/>
      <c r="CF42" s="52"/>
      <c r="CG42" s="52"/>
      <c r="CH42" s="52"/>
      <c r="CI42" s="53"/>
      <c r="CM42"/>
    </row>
    <row r="43" spans="2:91" s="8" customFormat="1" ht="33.9" customHeight="1" thickTop="1" thickBot="1">
      <c r="B43" s="331" t="s">
        <v>34</v>
      </c>
      <c r="C43" s="275"/>
      <c r="D43" s="356" t="s">
        <v>90</v>
      </c>
      <c r="E43" s="357"/>
      <c r="F43" s="352">
        <f t="shared" si="27"/>
        <v>0</v>
      </c>
      <c r="G43" s="352"/>
      <c r="H43" s="352"/>
      <c r="I43" s="352"/>
      <c r="J43" s="356" t="s">
        <v>91</v>
      </c>
      <c r="K43" s="357"/>
      <c r="L43" s="352">
        <f t="shared" si="28"/>
        <v>3.0000000000000001E-3</v>
      </c>
      <c r="M43" s="352"/>
      <c r="N43" s="352"/>
      <c r="O43" s="355"/>
      <c r="P43" s="407">
        <f>ROUND(SUM(P38:U42),3)</f>
        <v>0</v>
      </c>
      <c r="Q43" s="407"/>
      <c r="R43" s="407"/>
      <c r="S43" s="407"/>
      <c r="T43" s="407"/>
      <c r="U43" s="407"/>
      <c r="V43" s="457">
        <f>ROUND(SUM(V38:AA42),3)</f>
        <v>-3.0000000000000001E-3</v>
      </c>
      <c r="W43" s="407"/>
      <c r="X43" s="407"/>
      <c r="Y43" s="407"/>
      <c r="Z43" s="407"/>
      <c r="AA43" s="458"/>
      <c r="AB43" s="457">
        <f>ROUND(SUM(AE38:AG42),3)</f>
        <v>0</v>
      </c>
      <c r="AC43" s="407"/>
      <c r="AD43" s="407"/>
      <c r="AE43" s="407"/>
      <c r="AF43" s="407"/>
      <c r="AG43" s="458"/>
      <c r="AH43" s="466">
        <f>ROUND(SUM(AH38:AJ42),3)</f>
        <v>0</v>
      </c>
      <c r="AI43" s="466"/>
      <c r="AJ43" s="466"/>
      <c r="AK43" s="466"/>
      <c r="AL43" s="466"/>
      <c r="AM43" s="467"/>
      <c r="AN43" s="45"/>
      <c r="BC43" s="513"/>
      <c r="BD43" s="514"/>
      <c r="BE43" s="514"/>
      <c r="BF43" s="514"/>
      <c r="BG43" s="514"/>
      <c r="BH43" s="514"/>
      <c r="BI43" s="514"/>
      <c r="BJ43" s="515"/>
      <c r="BK43" s="18"/>
      <c r="BL43" s="18"/>
      <c r="BM43" s="18"/>
      <c r="BN43" s="19"/>
      <c r="BO43" s="40"/>
      <c r="BP43" s="13"/>
      <c r="BQ43" s="13"/>
      <c r="BR43" s="13" t="s">
        <v>95</v>
      </c>
      <c r="BS43" s="13"/>
      <c r="BT43" s="13">
        <v>1</v>
      </c>
      <c r="BU43" s="13">
        <v>2</v>
      </c>
      <c r="BV43" s="13">
        <v>3</v>
      </c>
      <c r="BW43" s="13">
        <v>4</v>
      </c>
      <c r="BX43" s="55">
        <v>5</v>
      </c>
      <c r="BZ43" s="56"/>
      <c r="CA43" s="13"/>
      <c r="CB43" s="13"/>
      <c r="CC43" s="13" t="s">
        <v>95</v>
      </c>
      <c r="CD43" s="13"/>
      <c r="CE43" s="13"/>
      <c r="CF43" s="13"/>
      <c r="CG43" s="13"/>
      <c r="CH43" s="13"/>
      <c r="CI43" s="55"/>
      <c r="CM43"/>
    </row>
    <row r="44" spans="2:91" s="1" customFormat="1" ht="114.75" customHeight="1">
      <c r="D44" s="2"/>
      <c r="E44" s="2"/>
      <c r="F44" s="2"/>
      <c r="G44" s="2"/>
      <c r="H44" s="2"/>
      <c r="I44" s="2"/>
      <c r="J44" s="44"/>
      <c r="R44" s="2"/>
      <c r="S44" s="2"/>
      <c r="T44" s="2"/>
      <c r="U44" s="2"/>
      <c r="V44" s="2"/>
      <c r="W44" s="2"/>
      <c r="X44" s="2"/>
      <c r="Y44" s="2"/>
      <c r="AE44" s="2"/>
      <c r="AF44" s="2"/>
      <c r="AG44" s="2"/>
      <c r="AH44" s="2"/>
      <c r="AI44" s="2"/>
      <c r="AJ44" s="2"/>
      <c r="AK44" s="2"/>
      <c r="AM44" s="35"/>
      <c r="AN44" s="35"/>
      <c r="AP44" s="35"/>
      <c r="AR44" s="35"/>
      <c r="BH44" s="2"/>
      <c r="BI44" s="2"/>
      <c r="BJ44" s="5"/>
      <c r="BK44" s="5"/>
      <c r="BL44" s="5"/>
      <c r="BM44" s="5"/>
      <c r="BN44" s="5"/>
      <c r="BO44" s="40"/>
      <c r="BP44" s="63">
        <f>ROUND($F$43*BC12/$BC$32,3)</f>
        <v>0</v>
      </c>
      <c r="BQ44" s="13">
        <f>$F$43*BC12/$BC$32</f>
        <v>0</v>
      </c>
      <c r="BR44" s="13">
        <f>IF(BP44-BQ44&gt;=0,1,0)</f>
        <v>1</v>
      </c>
      <c r="BS44" s="13">
        <f>IF(AND(F$43&gt;=0,BP$50&gt;=0,BP44-BQ44&lt;0),1,IF(AND(F$43&gt;=0,BP$50&lt;0,BP44-BQ44&gt;=0),2,IF(AND(F$43&lt;0,BP$50&gt;=0,BP44-BQ44&lt;0),3,IF(AND(F$43&lt;0,BP$50&lt;0,BP44-BQ44&gt;=0),4,0))))</f>
        <v>0</v>
      </c>
      <c r="BT44" s="57">
        <f>IF($BP$50=0,BP44,IF(AND($BS44=1,RANK($BQ56,$BQ$56:$BQ$60,0)=1),$BP44+0.001,IF(AND($BS44=2,RANK($BQ56,$BQ$56:$BQ$60,0)=1),$BP44-0.001,IF(AND($BS44=3,RANK($BQ56,$BQ$56:$BQ$60,0)=1),$BP44+0.001,IF(AND($BS44=4,RANK($BQ56,$BQ$56:$BQ$60,0)=1),$BP44-0.001,BP44)))))</f>
        <v>0</v>
      </c>
      <c r="BU44" s="57">
        <f>IF(BT$50=0,BT44,IF(AND($BS44=1,RANK($BQ56,$BQ$56:$BQ$60,0)=2),$BP44+0.001,IF(AND($BS44=2,RANK($BQ56,$BQ$56:$BQ$60,0)=2),$BP44-0.001,IF(AND($BS44=3,RANK($BQ56,$BQ$56:$BQ$60,0)=2),$BP44+0.001,IF(AND($BS44=4,RANK($BQ56,$BQ$56:$BQ$60,0)=2),$BP44-0.001,BT44)))))</f>
        <v>0</v>
      </c>
      <c r="BV44" s="57">
        <f>IF(BU$50=0,BU44,IF(AND($BS44=1,RANK($BQ56,$BQ$56:$BQ$60,0)=3),$BP44+0.001,IF(AND($BS44=2,RANK($BQ56,$BQ$56:$BQ$60,0)=3),$BP44-0.001,IF(AND($BS44=3,RANK($BQ56,$BQ$56:$BQ$60,0)=3),$BP44+0.001,IF(AND($BS44=4,RANK($BQ56,$BQ$56:$BQ$60,0)=3),$BP44-0.001,BU44)))))</f>
        <v>0</v>
      </c>
      <c r="BW44" s="57">
        <f>IF(BV$50=0,BV44,IF(AND($BS44=1,RANK($BQ56,$BQ$56:$BQ$60,0)=4),$BP44+0.001,IF(AND($BS44=2,RANK($BQ56,$BQ$56:$BQ$60,0)=4),$BP44-0.001,IF(AND($BS44=3,RANK($BQ56,$BQ$56:$BQ$60,0)=4),$BP44+0.001,IF(AND($BS44=4,RANK($BQ56,$BQ$56:$BQ$60,0)=4),$BP44-0.001,BV44)))))</f>
        <v>0</v>
      </c>
      <c r="BX44" s="58">
        <f>IF(BW$50=0,BW44,IF(AND($BS44=1,RANK($BQ56,$BQ$56:$BQ$60,0)=5),$BP44+0.001,IF(AND($BS44=2,RANK($BQ56,$BQ$56:$BQ$60,0)=5),$BP44-0.001,IF(AND($BS44=3,RANK($BQ56,$BQ$56:$BQ$60,0)=5),$BP44+0.001,IF(AND($BS44=4,RANK($BQ56,$BQ$56:$BQ$60,0)=5),$BP44-0.001,BW44)))))</f>
        <v>0</v>
      </c>
      <c r="BY44" s="8"/>
      <c r="BZ44" s="56"/>
      <c r="CA44" s="63">
        <f>ROUND($L$43*BC12/$BC$32,3)</f>
        <v>1E-3</v>
      </c>
      <c r="CB44" s="13">
        <f>$L$43*BC12/$BC$32</f>
        <v>6.048350541425333E-4</v>
      </c>
      <c r="CC44" s="13">
        <f>IF(CA44-CB44&gt;=0,1,0)</f>
        <v>1</v>
      </c>
      <c r="CD44" s="13">
        <f>IF(AND(L$43&gt;=0,CA$50&gt;=0,CA44-CB44&lt;0),1,IF(AND(L$43&gt;=0,CA$50&lt;0,CA44-CB44&gt;=0),2,IF(AND(L$43&lt;0,CA$50&gt;=0,CA44-CB44&lt;0),3,IF(AND(L$43&lt;0,CA$50&lt;0,CA44-CB44&gt;=0),4,0))))</f>
        <v>2</v>
      </c>
      <c r="CE44" s="57">
        <f>IF($CA$50=0,CA44,IF(AND($CD44=1,RANK($CB56,$CB$56:$CB$60,0)=1),$CA44+0.001,IF(AND($CD44=2,RANK($CB56,$CB$56:$CB$60,0)=1),$CA44-0.001,IF(AND($CD44=3,RANK($CB56,$CB$56:$CB$60,0)=1),$CA44+0.001,IF(AND($CD44=4,RANK($CB56,$CB$56:$CB$60,0)=1),$CA44-0.001,CA44)))))</f>
        <v>1E-3</v>
      </c>
      <c r="CF44" s="57">
        <f t="shared" ref="CF44:CF48" si="29">IF(CE$50=0,CE44,IF(AND($CD44=1,RANK($CB56,$CB$56:$CB$60,0)=2),$CA44+0.001,IF(AND($CD44=2,RANK($CB56,$CB$56:$CB$60,0)=2),$CA44-0.001,IF(AND($CD44=3,RANK($CB56,$CB$56:$CB$60,0)=2),$CA44+0.001,IF(AND($CD44=4,RANK($CB56,$CB$56:$CB$60,0)=2),$CA44-0.001,CE44)))))</f>
        <v>1E-3</v>
      </c>
      <c r="CG44" s="57">
        <f>IF(CF$50=0,CF44,IF(AND($CD44=1,RANK($CB56,$CB$56:$CB$60,0)=3),$CA44+0.001,IF(AND($CD44=2,RANK($CB56,$CB$56:$CB$60,0)=3),$CA44-0.001,IF(AND($CD44=3,RANK($CB56,$CB$56:$CB$60,0)=3),$CA44+0.001,IF(AND($CD44=4,RANK($CB56,$CB$56:$CB$60,0)=3),$CA44-0.001,CF44)))))</f>
        <v>1E-3</v>
      </c>
      <c r="CH44" s="57">
        <f>IF(CG$50=0,CG44,IF(AND($CD44=1,RANK($CB56,$CB$56:$CB$60,0)=4),$CA44+0.001,IF(AND($CD44=2,RANK($CB56,$CB$56:$CB$60,0)=4),$CA44-0.001,IF(AND($CD44=3,RANK($CB56,$CB$56:$CB$60,0)=4),$CA44+0.001,IF(AND($CD44=4,RANK($CB56,$CB$56:$CB$60,0)=4),$CA44-0.001,CG44)))))</f>
        <v>1E-3</v>
      </c>
      <c r="CI44" s="58">
        <f>IF(CH$50=0,CH44,IF(AND($CD44=1,RANK($CB56,$CB$56:$CB$60,0)=5),$CA44+0.001,IF(AND($CD44=2,RANK($CB56,$CB$56:$CB$60,0)=5),$CA44-0.001,IF(AND($CD44=3,RANK($CB56,$CB$56:$CB$60,0)=5),$CA44+0.001,IF(AND($CD44=4,RANK($CB56,$CB$56:$CB$60,0)=5),$CA44-0.001,CH44)))))</f>
        <v>1E-3</v>
      </c>
      <c r="CJ44" s="8"/>
      <c r="CK44" s="8"/>
      <c r="CL44" s="8"/>
      <c r="CM44"/>
    </row>
    <row r="45" spans="2:91" s="1" customFormat="1" ht="37.5" customHeight="1"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W45" s="35"/>
      <c r="AP45" s="35"/>
      <c r="AR45" s="35"/>
      <c r="BH45" s="2"/>
      <c r="BI45" s="2"/>
      <c r="BJ45" s="5"/>
      <c r="BK45" s="5"/>
      <c r="BL45" s="5"/>
      <c r="BM45" s="5"/>
      <c r="BN45" s="5"/>
      <c r="BO45" s="40"/>
      <c r="BP45" s="63">
        <f>ROUND($F$43*BC16/$BC$32,3)</f>
        <v>0</v>
      </c>
      <c r="BQ45" s="13">
        <f>$F$43*BC16/$BC$32</f>
        <v>0</v>
      </c>
      <c r="BR45" s="13">
        <f>IF(BP45-BQ45&gt;=0,1,0)</f>
        <v>1</v>
      </c>
      <c r="BS45" s="13">
        <f>IF(AND(F$43&gt;=0,BP$50&gt;=0,BP45-BQ45&lt;0),1,IF(AND(F$43&gt;=0,BP$50&lt;0,BP45-BQ45&gt;=0),2,IF(AND(F$43&lt;0,BP$50&gt;=0,BP45-BQ45&lt;0),3,IF(AND(F$43&lt;0,BP$50&lt;0,BP45-BQ45&gt;=0),4,0))))</f>
        <v>0</v>
      </c>
      <c r="BT45" s="57">
        <f>IF($BP$50=0,BP45,IF(AND($BS45=1,RANK($BQ57,$BQ$56:$BQ$60,0)=1),$BP45+0.001,IF(AND($BS45=2,RANK($BQ57,$BQ$56:$BQ$60,0)=1),$BP45-0.001,IF(AND($BS45=3,RANK($BQ57,$BQ$56:$BQ$60,0)=1),$BP45+0.001,IF(AND($BS45=4,RANK($BQ57,$BQ$56:$BQ$60,0)=1),$BP45-0.001,BP45)))))</f>
        <v>0</v>
      </c>
      <c r="BU45" s="57">
        <f t="shared" ref="BU45:BU48" si="30">IF(BT$50=0,BT45,IF(AND($BS45=1,RANK($BQ57,$BQ$56:$BQ$60,0)=2),$BP45+0.001,IF(AND($BS45=2,RANK($BQ57,$BQ$56:$BQ$60,0)=2),$BP45-0.001,IF(AND($BS45=3,RANK($BQ57,$BQ$56:$BQ$60,0)=2),$BP45+0.001,IF(AND($BS45=4,RANK($BQ57,$BQ$56:$BQ$60,0)=2),$BP45-0.001,BT45)))))</f>
        <v>0</v>
      </c>
      <c r="BV45" s="57">
        <f t="shared" ref="BV45:BV48" si="31">IF(BU$50=0,BU45,IF(AND($BS45=1,RANK($BQ57,$BQ$56:$BQ$60,0)=3),$BP45+0.001,IF(AND($BS45=2,RANK($BQ57,$BQ$56:$BQ$60,0)=3),$BP45-0.001,IF(AND($BS45=3,RANK($BQ57,$BQ$56:$BQ$60,0)=3),$BP45+0.001,IF(AND($BS45=4,RANK($BQ57,$BQ$56:$BQ$60,0)=3),$BP45-0.001,BU45)))))</f>
        <v>0</v>
      </c>
      <c r="BW45" s="57">
        <f t="shared" ref="BW45:BW48" si="32">IF(BV$50=0,BV45,IF(AND($BS45=1,RANK($BQ57,$BQ$56:$BQ$60,0)=4),$BP45+0.001,IF(AND($BS45=2,RANK($BQ57,$BQ$56:$BQ$60,0)=4),$BP45-0.001,IF(AND($BS45=3,RANK($BQ57,$BQ$56:$BQ$60,0)=4),$BP45+0.001,IF(AND($BS45=4,RANK($BQ57,$BQ$56:$BQ$60,0)=4),$BP45-0.001,BV45)))))</f>
        <v>0</v>
      </c>
      <c r="BX45" s="58">
        <f t="shared" ref="BX45:BX48" si="33">IF(BW$50=0,BW45,IF(AND($BS45=1,RANK($BQ57,$BQ$56:$BQ$60,0)=5),$BP45+0.001,IF(AND($BS45=2,RANK($BQ57,$BQ$56:$BQ$60,0)=5),$BP45-0.001,IF(AND($BS45=3,RANK($BQ57,$BQ$56:$BQ$60,0)=5),$BP45+0.001,IF(AND($BS45=4,RANK($BQ57,$BQ$56:$BQ$60,0)=5),$BP45-0.001,BW45)))))</f>
        <v>0</v>
      </c>
      <c r="BY45" s="8"/>
      <c r="BZ45" s="56"/>
      <c r="CA45" s="63">
        <f>ROUND($L$43*BC16/$BC$32,3)</f>
        <v>1E-3</v>
      </c>
      <c r="CB45" s="13">
        <f>$L$43*BC16/$BC$32</f>
        <v>7.2344497607655493E-4</v>
      </c>
      <c r="CC45" s="13">
        <f t="shared" ref="CC45:CC48" si="34">IF(CA45-CB45&gt;=0,1,0)</f>
        <v>1</v>
      </c>
      <c r="CD45" s="13">
        <f>IF(AND(L$43&gt;=0,CA$50&gt;=0,CA45-CB45&lt;0),1,IF(AND(L$43&gt;=0,CA$50&lt;0,CA45-CB45&gt;=0),2,IF(AND(L$43&lt;0,CA$50&gt;=0,CA45-CB45&lt;0),3,IF(AND(L$43&lt;0,CA$50&lt;0,CA45-CB45&gt;=0),4,0))))</f>
        <v>2</v>
      </c>
      <c r="CE45" s="57">
        <f>IF($CA$50=0,CA45,IF(AND($CD45=1,RANK($CB57,$CB$56:$CB$60,0)=1),$CA45+0.001,IF(AND($CD45=2,RANK($CB57,$CB$56:$CB$60,0)=1),$CA45-0.001,IF(AND($CD45=3,RANK($CB57,$CB$56:$CB$60,0)=1),$CA45+0.001,IF(AND($CD45=4,RANK($CB57,$CB$56:$CB$60,0)=1),$CA45-0.001,CA45)))))</f>
        <v>1E-3</v>
      </c>
      <c r="CF45" s="57">
        <f t="shared" si="29"/>
        <v>1E-3</v>
      </c>
      <c r="CG45" s="57">
        <f t="shared" ref="CG45:CG48" si="35">IF(CF$50=0,CF45,IF(AND($CD45=1,RANK($CB57,$CB$56:$CB$60,0)=3),$CA45+0.001,IF(AND($CD45=2,RANK($CB57,$CB$56:$CB$60,0)=3),$CA45-0.001,IF(AND($CD45=3,RANK($CB57,$CB$56:$CB$60,0)=3),$CA45+0.001,IF(AND($CD45=4,RANK($CB57,$CB$56:$CB$60,0)=3),$CA45-0.001,CF45)))))</f>
        <v>1E-3</v>
      </c>
      <c r="CH45" s="57">
        <f t="shared" ref="CH45:CH48" si="36">IF(CG$50=0,CG45,IF(AND($CD45=1,RANK($CB57,$CB$56:$CB$60,0)=4),$CA45+0.001,IF(AND($CD45=2,RANK($CB57,$CB$56:$CB$60,0)=4),$CA45-0.001,IF(AND($CD45=3,RANK($CB57,$CB$56:$CB$60,0)=4),$CA45+0.001,IF(AND($CD45=4,RANK($CB57,$CB$56:$CB$60,0)=4),$CA45-0.001,CG45)))))</f>
        <v>1E-3</v>
      </c>
      <c r="CI45" s="58">
        <f t="shared" ref="CI45:CI48" si="37">IF(CH$50=0,CH45,IF(AND($CD45=1,RANK($CB57,$CB$56:$CB$60,0)=5),$CA45+0.001,IF(AND($CD45=2,RANK($CB57,$CB$56:$CB$60,0)=5),$CA45-0.001,IF(AND($CD45=3,RANK($CB57,$CB$56:$CB$60,0)=5),$CA45+0.001,IF(AND($CD45=4,RANK($CB57,$CB$56:$CB$60,0)=5),$CA45-0.001,CH45)))))</f>
        <v>1E-3</v>
      </c>
      <c r="CJ45" s="8"/>
      <c r="CK45" s="8"/>
      <c r="CL45" s="8"/>
      <c r="CM45"/>
    </row>
    <row r="46" spans="2:91" ht="23.25" customHeight="1">
      <c r="BO46" s="40"/>
      <c r="BP46" s="63">
        <f>ROUND($F$43*BC20/$BC$32,3)</f>
        <v>0</v>
      </c>
      <c r="BQ46" s="13">
        <f>$F$43*BC20/$BC$32</f>
        <v>0</v>
      </c>
      <c r="BR46" s="13">
        <f t="shared" ref="BR46:BR48" si="38">IF(BP46-BQ46&gt;=0,1,0)</f>
        <v>1</v>
      </c>
      <c r="BS46" s="13">
        <f>IF(AND(F$43&gt;=0,BP$50&gt;=0,BP46-BQ46&lt;0),1,IF(AND(F$43&gt;=0,BP$50&lt;0,BP46-BQ46&gt;=0),2,IF(AND(F$43&lt;0,BP$50&gt;=0,BP46-BQ46&lt;0),3,IF(AND(F$43&lt;0,BP$50&lt;0,BP46-BQ46&gt;=0),4,0))))</f>
        <v>0</v>
      </c>
      <c r="BT46" s="57">
        <f>IF($BP$50=0,BP46,IF(AND($BS46=1,RANK($BQ58,$BQ$56:$BQ$60,0)=1),$BP46+0.001,IF(AND($BS46=2,RANK($BQ58,$BQ$56:$BQ$60,0)=1),$BP46-0.001,IF(AND($BS46=3,RANK($BQ58,$BQ$56:$BQ$60,0)=1),$BP46+0.001,IF(AND($BS46=4,RANK($BQ58,$BQ$56:$BQ$60,0)=1),$BP46-0.001,BP46)))))</f>
        <v>0</v>
      </c>
      <c r="BU46" s="57">
        <f t="shared" si="30"/>
        <v>0</v>
      </c>
      <c r="BV46" s="57">
        <f t="shared" si="31"/>
        <v>0</v>
      </c>
      <c r="BW46" s="57">
        <f t="shared" si="32"/>
        <v>0</v>
      </c>
      <c r="BX46" s="58">
        <f t="shared" si="33"/>
        <v>0</v>
      </c>
      <c r="BZ46" s="56"/>
      <c r="CA46" s="63">
        <f>ROUND($L$43*BC20/$BC$32,3)</f>
        <v>1E-3</v>
      </c>
      <c r="CB46" s="13">
        <f>$L$43*BC20/$BC$32</f>
        <v>5.6768716048494433E-4</v>
      </c>
      <c r="CC46" s="13">
        <f>IF(CA46-CB46&gt;=0,1,0)</f>
        <v>1</v>
      </c>
      <c r="CD46" s="13">
        <f>IF(AND(L$43&gt;=0,CA$50&gt;=0,CA46-CB46&lt;0),1,IF(AND(L$43&gt;=0,CA$50&lt;0,CA46-CB46&gt;=0),2,IF(AND(L$43&lt;0,CA$50&gt;=0,CA46-CB46&lt;0),3,IF(AND(L$43&lt;0,CA$50&lt;0,CA46-CB46&gt;=0),4,0))))</f>
        <v>2</v>
      </c>
      <c r="CE46" s="57">
        <f>IF($CA$50=0,CA46,IF(AND($CD46=1,RANK($CB58,$CB$56:$CB$60,0)=1),$CA46+0.001,IF(AND($CD46=2,RANK($CB58,$CB$56:$CB$60,0)=1),$CA46-0.001,IF(AND($CD46=3,RANK($CB58,$CB$56:$CB$60,0)=1),$CA46+0.001,IF(AND($CD46=4,RANK($CB58,$CB$56:$CB$60,0)=1),$CA46-0.001,CA46)))))</f>
        <v>1E-3</v>
      </c>
      <c r="CF46" s="57">
        <f t="shared" si="29"/>
        <v>0</v>
      </c>
      <c r="CG46" s="57">
        <f t="shared" si="35"/>
        <v>0</v>
      </c>
      <c r="CH46" s="57">
        <f t="shared" si="36"/>
        <v>0</v>
      </c>
      <c r="CI46" s="58">
        <f t="shared" si="37"/>
        <v>0</v>
      </c>
    </row>
    <row r="47" spans="2:91" ht="23.25" customHeight="1">
      <c r="BO47" s="40"/>
      <c r="BP47" s="63">
        <f>ROUND($F$43*BC24/$BC$32,3)</f>
        <v>0</v>
      </c>
      <c r="BQ47" s="13">
        <f>$F$43*BC24/$BC$32</f>
        <v>0</v>
      </c>
      <c r="BR47" s="13">
        <f t="shared" si="38"/>
        <v>1</v>
      </c>
      <c r="BS47" s="13">
        <f>IF(AND(F$43&gt;=0,BP$50&gt;=0,BP47-BQ47&lt;0),1,IF(AND(F$43&gt;=0,BP$50&lt;0,BP47-BQ47&gt;=0),2,IF(AND(F$43&lt;0,BP$50&gt;=0,BP47-BQ47&lt;0),3,IF(AND(F$43&lt;0,BP$50&lt;0,BP47-BQ47&gt;=0),4,0))))</f>
        <v>0</v>
      </c>
      <c r="BT47" s="57">
        <f>IF($BP$50=0,BP47,IF(AND($BS47=1,RANK($BQ59,$BQ$56:$BQ$60,0)=1),$BP47+0.001,IF(AND($BS47=2,RANK($BQ59,$BQ$56:$BQ$60,0)=1),$BP47-0.001,IF(AND($BS47=3,RANK($BQ59,$BQ$56:$BQ$60,0)=1),$BP47+0.001,IF(AND($BS47=4,RANK($BQ59,$BQ$56:$BQ$60,0)=1),$BP47-0.001,BP47)))))</f>
        <v>0</v>
      </c>
      <c r="BU47" s="57">
        <f t="shared" si="30"/>
        <v>0</v>
      </c>
      <c r="BV47" s="57">
        <f t="shared" si="31"/>
        <v>0</v>
      </c>
      <c r="BW47" s="57">
        <f t="shared" si="32"/>
        <v>0</v>
      </c>
      <c r="BX47" s="58">
        <f t="shared" si="33"/>
        <v>0</v>
      </c>
      <c r="BZ47" s="56"/>
      <c r="CA47" s="63">
        <f>ROUND($L$43*BC24/$BC$32,3)</f>
        <v>1E-3</v>
      </c>
      <c r="CB47" s="13">
        <f>$L$43*BC24/$BC$32</f>
        <v>6.1262726193474107E-4</v>
      </c>
      <c r="CC47" s="13">
        <f t="shared" si="34"/>
        <v>1</v>
      </c>
      <c r="CD47" s="13">
        <f>IF(AND(L$43&gt;=0,CA$50&gt;=0,CA47-CB47&lt;0),1,IF(AND(L$43&gt;=0,CA$50&lt;0,CA47-CB47&gt;=0),2,IF(AND(L$43&lt;0,CA$50&gt;=0,CA47-CB47&lt;0),3,IF(AND(L$43&lt;0,CA$50&lt;0,CA47-CB47&gt;=0),4,0))))</f>
        <v>2</v>
      </c>
      <c r="CE47" s="57">
        <f>IF($CA$50=0,CA47,IF(AND($CD47=1,RANK($CB59,$CB$56:$CB$60,0)=1),$CA47+0.001,IF(AND($CD47=2,RANK($CB59,$CB$56:$CB$60,0)=1),$CA47-0.001,IF(AND($CD47=3,RANK($CB59,$CB$56:$CB$60,0)=1),$CA47+0.001,IF(AND($CD47=4,RANK($CB59,$CB$56:$CB$60,0)=1),$CA47-0.001,CA47)))))</f>
        <v>1E-3</v>
      </c>
      <c r="CF47" s="57">
        <f t="shared" si="29"/>
        <v>1E-3</v>
      </c>
      <c r="CG47" s="57">
        <f t="shared" si="35"/>
        <v>1E-3</v>
      </c>
      <c r="CH47" s="57">
        <f t="shared" si="36"/>
        <v>1E-3</v>
      </c>
      <c r="CI47" s="58">
        <f t="shared" si="37"/>
        <v>1E-3</v>
      </c>
    </row>
    <row r="48" spans="2:91" s="35" customFormat="1">
      <c r="BK48" s="37"/>
      <c r="BL48" s="37"/>
      <c r="BM48" s="37"/>
      <c r="BN48" s="37"/>
      <c r="BO48" s="40"/>
      <c r="BP48" s="63">
        <f>ROUND($F$43*BC28/$BC$32,3)</f>
        <v>0</v>
      </c>
      <c r="BQ48" s="13">
        <f>$F$43*BC28/$BC$32</f>
        <v>0</v>
      </c>
      <c r="BR48" s="13">
        <f t="shared" si="38"/>
        <v>1</v>
      </c>
      <c r="BS48" s="13">
        <f>IF(AND(F$43&gt;=0,BP$50&gt;=0,BP48-BQ48&lt;0),1,IF(AND(F$43&gt;=0,BP$50&lt;0,BP48-BQ48&gt;=0),2,IF(AND(F$43&lt;0,BP$50&gt;=0,BP48-BQ48&lt;0),3,IF(AND(F$43&lt;0,BP$50&lt;0,BP48-BQ48&gt;=0),4,0))))</f>
        <v>0</v>
      </c>
      <c r="BT48" s="57">
        <f>IF($BP$50=0,BP48,IF(AND($BS48=1,RANK($BQ60,$BQ$56:$BQ$60,0)=1),$BP48+0.001,IF(AND($BS48=2,RANK($BQ60,$BQ$56:$BQ$60,0)=1),$BP48-0.001,IF(AND($BS48=3,RANK($BQ60,$BQ$56:$BQ$60,0)=1),$BP48+0.001,IF(AND($BS48=4,RANK($BQ60,$BQ$56:$BQ$60,0)=1),$BP48-0.001,BP48)))))</f>
        <v>0</v>
      </c>
      <c r="BU48" s="57">
        <f t="shared" si="30"/>
        <v>0</v>
      </c>
      <c r="BV48" s="57">
        <f t="shared" si="31"/>
        <v>0</v>
      </c>
      <c r="BW48" s="57">
        <f t="shared" si="32"/>
        <v>0</v>
      </c>
      <c r="BX48" s="58">
        <f t="shared" si="33"/>
        <v>0</v>
      </c>
      <c r="BY48" s="8"/>
      <c r="BZ48" s="56"/>
      <c r="CA48" s="63">
        <f>ROUND($L$43*BC28/$BC$32,3)</f>
        <v>0</v>
      </c>
      <c r="CB48" s="13">
        <f>$L$43*BC28/$BC$32</f>
        <v>4.9140554736122599E-4</v>
      </c>
      <c r="CC48" s="13">
        <f t="shared" si="34"/>
        <v>0</v>
      </c>
      <c r="CD48" s="13">
        <f>IF(AND(L$43&gt;=0,CA$50&gt;=0,CA48-CB48&lt;0),1,IF(AND(L$43&gt;=0,CA$50&lt;0,CA48-CB48&gt;=0),2,IF(AND(L$43&lt;0,CA$50&gt;=0,CA48-CB48&lt;0),3,IF(AND(L$43&lt;0,CA$50&lt;0,CA48-CB48&gt;=0),4,0))))</f>
        <v>0</v>
      </c>
      <c r="CE48" s="57">
        <f>IF($CA$50=0,CA48,IF(AND($CD48=1,RANK($CB60,$CB$56:$CB$60,0)=1),$CA48+0.001,IF(AND($CD48=2,RANK($CB60,$CB$56:$CB$60,0)=1),$CA48-0.001,IF(AND($CD48=3,RANK($CB60,$CB$56:$CB$60,0)=1),$CA48+0.001,IF(AND($CD48=4,RANK($CB60,$CB$56:$CB$60,0)=1),$CA48-0.001,CA48)))))</f>
        <v>0</v>
      </c>
      <c r="CF48" s="57">
        <f t="shared" si="29"/>
        <v>0</v>
      </c>
      <c r="CG48" s="57">
        <f t="shared" si="35"/>
        <v>0</v>
      </c>
      <c r="CH48" s="57">
        <f t="shared" si="36"/>
        <v>0</v>
      </c>
      <c r="CI48" s="58">
        <f t="shared" si="37"/>
        <v>0</v>
      </c>
      <c r="CJ48" s="8"/>
      <c r="CK48" s="8"/>
      <c r="CL48" s="8"/>
      <c r="CM48"/>
    </row>
    <row r="49" spans="62:91" s="35" customFormat="1">
      <c r="BK49" s="37"/>
      <c r="BL49" s="37"/>
      <c r="BM49" s="37"/>
      <c r="BN49" s="37"/>
      <c r="BO49" s="40"/>
      <c r="BP49" s="63">
        <f>ROUND(SUM(BP44:BP48),3)</f>
        <v>0</v>
      </c>
      <c r="BQ49" s="13"/>
      <c r="BR49" s="13"/>
      <c r="BS49" s="13"/>
      <c r="BT49" s="57">
        <f>ROUND(SUM(BT44:BT48),3)</f>
        <v>0</v>
      </c>
      <c r="BU49" s="57">
        <f>ROUND(SUM(BU44:BU48),3)</f>
        <v>0</v>
      </c>
      <c r="BV49" s="57">
        <f t="shared" ref="BV49:BX49" si="39">ROUND(SUM(BV44:BV48),3)</f>
        <v>0</v>
      </c>
      <c r="BW49" s="57">
        <f t="shared" si="39"/>
        <v>0</v>
      </c>
      <c r="BX49" s="58">
        <f t="shared" si="39"/>
        <v>0</v>
      </c>
      <c r="BY49" s="8"/>
      <c r="BZ49" s="56"/>
      <c r="CA49" s="63">
        <f>ROUND(SUM(CA44:CA48),3)</f>
        <v>4.0000000000000001E-3</v>
      </c>
      <c r="CB49" s="13"/>
      <c r="CC49" s="13"/>
      <c r="CD49" s="13"/>
      <c r="CE49" s="57">
        <f>ROUND(SUM(CE44:CE48),3)</f>
        <v>4.0000000000000001E-3</v>
      </c>
      <c r="CF49" s="57">
        <f>ROUND(SUM(CF44:CF48),3)</f>
        <v>3.0000000000000001E-3</v>
      </c>
      <c r="CG49" s="57">
        <f t="shared" ref="CG49" si="40">ROUND(SUM(CG44:CG48),3)</f>
        <v>3.0000000000000001E-3</v>
      </c>
      <c r="CH49" s="57">
        <f t="shared" ref="CH49" si="41">ROUND(SUM(CH44:CH48),3)</f>
        <v>3.0000000000000001E-3</v>
      </c>
      <c r="CI49" s="58">
        <f t="shared" ref="CI49" si="42">ROUND(SUM(CI44:CI48),3)</f>
        <v>3.0000000000000001E-3</v>
      </c>
      <c r="CJ49" s="8"/>
      <c r="CK49" s="8"/>
      <c r="CL49" s="8"/>
      <c r="CM49"/>
    </row>
    <row r="50" spans="62:91" s="35" customFormat="1" ht="14.25" customHeight="1">
      <c r="BK50" s="37"/>
      <c r="BL50" s="37"/>
      <c r="BM50" s="37"/>
      <c r="BN50" s="37"/>
      <c r="BO50" s="40"/>
      <c r="BP50" s="63">
        <f>ROUND(F43-BP49,3)</f>
        <v>0</v>
      </c>
      <c r="BQ50" s="13"/>
      <c r="BR50" s="13"/>
      <c r="BS50" s="13"/>
      <c r="BT50" s="57">
        <f>ROUND($F$43-BT49,3)</f>
        <v>0</v>
      </c>
      <c r="BU50" s="57">
        <f t="shared" ref="BU50:BW50" si="43">ROUND($F$43-BU49,3)</f>
        <v>0</v>
      </c>
      <c r="BV50" s="57">
        <f t="shared" si="43"/>
        <v>0</v>
      </c>
      <c r="BW50" s="57">
        <f t="shared" si="43"/>
        <v>0</v>
      </c>
      <c r="BX50" s="58">
        <f>ROUND($F$43-BX49,3)</f>
        <v>0</v>
      </c>
      <c r="BY50" s="8"/>
      <c r="BZ50" s="56"/>
      <c r="CA50" s="63">
        <f>ROUND(L43-CA49,3)</f>
        <v>-1E-3</v>
      </c>
      <c r="CB50" s="13"/>
      <c r="CC50" s="13"/>
      <c r="CD50" s="13"/>
      <c r="CE50" s="57">
        <f>ROUND($L$43-CE49,3)</f>
        <v>-1E-3</v>
      </c>
      <c r="CF50" s="57">
        <f>ROUND($L$43-CF49,3)</f>
        <v>0</v>
      </c>
      <c r="CG50" s="57">
        <f>ROUND($L$43-CG49,3)</f>
        <v>0</v>
      </c>
      <c r="CH50" s="57">
        <f>ROUND($L$43-CH49,3)</f>
        <v>0</v>
      </c>
      <c r="CI50" s="58">
        <f>ROUND($L$43-CI49,3)</f>
        <v>0</v>
      </c>
      <c r="CJ50" s="8"/>
      <c r="CK50" s="8"/>
      <c r="CL50" s="8"/>
      <c r="CM50"/>
    </row>
    <row r="51" spans="62:91" s="35" customFormat="1" ht="14.25" customHeight="1">
      <c r="BK51" s="37"/>
      <c r="BL51" s="37"/>
      <c r="BM51" s="37"/>
      <c r="BN51" s="37"/>
      <c r="BO51" s="40"/>
      <c r="BP51" s="13"/>
      <c r="BQ51" s="13"/>
      <c r="BR51" s="13"/>
      <c r="BS51" s="13"/>
      <c r="BT51" s="13"/>
      <c r="BU51" s="13"/>
      <c r="BV51" s="13"/>
      <c r="BW51" s="13"/>
      <c r="BX51" s="55"/>
      <c r="BY51" s="8"/>
      <c r="BZ51" s="56"/>
      <c r="CA51" s="63"/>
      <c r="CB51" s="13"/>
      <c r="CC51" s="13"/>
      <c r="CD51" s="13"/>
      <c r="CE51" s="13"/>
      <c r="CF51" s="13"/>
      <c r="CG51" s="13"/>
      <c r="CH51" s="13"/>
      <c r="CI51" s="55"/>
      <c r="CJ51" s="8"/>
      <c r="CK51" s="8"/>
      <c r="CL51" s="8"/>
      <c r="CM51"/>
    </row>
    <row r="52" spans="62:91" s="35" customFormat="1" ht="14.25" customHeight="1">
      <c r="BK52" s="37"/>
      <c r="BL52" s="37"/>
      <c r="BM52" s="37"/>
      <c r="BN52" s="37"/>
      <c r="BO52" s="40"/>
      <c r="BP52" s="13"/>
      <c r="BQ52" s="13"/>
      <c r="BR52" s="13"/>
      <c r="BS52" s="13"/>
      <c r="BT52" s="13"/>
      <c r="BU52" s="13"/>
      <c r="BV52" s="13"/>
      <c r="BW52" s="13"/>
      <c r="BX52" s="55"/>
      <c r="BY52" s="8"/>
      <c r="BZ52" s="56"/>
      <c r="CA52" s="13"/>
      <c r="CB52" s="13"/>
      <c r="CC52" s="13"/>
      <c r="CD52" s="13"/>
      <c r="CE52" s="13"/>
      <c r="CF52" s="13"/>
      <c r="CG52" s="13"/>
      <c r="CH52" s="13"/>
      <c r="CI52" s="55"/>
      <c r="CJ52" s="8"/>
      <c r="CK52" s="8"/>
      <c r="CL52" s="8"/>
      <c r="CM52"/>
    </row>
    <row r="53" spans="62:91" s="35" customFormat="1" ht="14.25" customHeight="1">
      <c r="BK53" s="37"/>
      <c r="BL53" s="37"/>
      <c r="BM53" s="37"/>
      <c r="BN53" s="37"/>
      <c r="BO53" s="40"/>
      <c r="BP53" s="13"/>
      <c r="BQ53" s="13"/>
      <c r="BR53" s="13"/>
      <c r="BS53" s="13"/>
      <c r="BT53" s="13"/>
      <c r="BU53" s="13"/>
      <c r="BV53" s="13"/>
      <c r="BW53" s="13"/>
      <c r="BX53" s="55"/>
      <c r="BY53" s="8"/>
      <c r="BZ53" s="56"/>
      <c r="CA53" s="13"/>
      <c r="CB53" s="13"/>
      <c r="CC53" s="13"/>
      <c r="CD53" s="13"/>
      <c r="CE53" s="13"/>
      <c r="CF53" s="13"/>
      <c r="CG53" s="13"/>
      <c r="CH53" s="13"/>
      <c r="CI53" s="55"/>
      <c r="CJ53" s="8"/>
      <c r="CK53" s="8"/>
      <c r="CL53" s="8"/>
      <c r="CM53"/>
    </row>
    <row r="54" spans="62:91" s="35" customFormat="1" ht="14.25" customHeight="1">
      <c r="BK54" s="37"/>
      <c r="BL54" s="37"/>
      <c r="BM54" s="37"/>
      <c r="BN54" s="37"/>
      <c r="BO54" s="40"/>
      <c r="BP54" s="13"/>
      <c r="BQ54" s="13"/>
      <c r="BR54" s="13"/>
      <c r="BS54" s="13"/>
      <c r="BT54" s="13"/>
      <c r="BU54" s="13"/>
      <c r="BV54" s="13"/>
      <c r="BW54" s="13"/>
      <c r="BX54" s="55"/>
      <c r="BY54" s="8"/>
      <c r="BZ54" s="56"/>
      <c r="CA54" s="13"/>
      <c r="CB54" s="13"/>
      <c r="CC54" s="13"/>
      <c r="CD54" s="13"/>
      <c r="CE54" s="13"/>
      <c r="CF54" s="13"/>
      <c r="CG54" s="13"/>
      <c r="CH54" s="13"/>
      <c r="CI54" s="55"/>
      <c r="CJ54" s="8"/>
      <c r="CK54" s="8"/>
      <c r="CL54" s="8"/>
      <c r="CM54"/>
    </row>
    <row r="55" spans="62:91" s="35" customFormat="1" ht="14.25" customHeight="1">
      <c r="BJ55" s="37"/>
      <c r="BK55" s="37"/>
      <c r="BL55" s="37"/>
      <c r="BM55" s="37"/>
      <c r="BN55" s="37"/>
      <c r="BO55" s="40"/>
      <c r="BP55" s="13"/>
      <c r="BQ55" s="13" t="s">
        <v>96</v>
      </c>
      <c r="BR55" s="13"/>
      <c r="BS55" s="13"/>
      <c r="BT55" s="13"/>
      <c r="BU55" s="13"/>
      <c r="BV55" s="13"/>
      <c r="BW55" s="13"/>
      <c r="BX55" s="55"/>
      <c r="BY55" s="8"/>
      <c r="BZ55" s="56"/>
      <c r="CA55" s="13"/>
      <c r="CB55" s="13" t="s">
        <v>96</v>
      </c>
      <c r="CC55" s="13"/>
      <c r="CD55" s="13"/>
      <c r="CE55" s="13"/>
      <c r="CF55" s="13"/>
      <c r="CG55" s="13"/>
      <c r="CH55" s="13"/>
      <c r="CI55" s="55"/>
      <c r="CJ55" s="8"/>
      <c r="CK55" s="8"/>
      <c r="CL55" s="8"/>
      <c r="CM55"/>
    </row>
    <row r="56" spans="62:91" s="35" customFormat="1" ht="14.25" customHeight="1">
      <c r="BJ56" s="37"/>
      <c r="BK56" s="37"/>
      <c r="BL56" s="37"/>
      <c r="BM56" s="37"/>
      <c r="BN56" s="37"/>
      <c r="BO56" s="40"/>
      <c r="BP56" s="13"/>
      <c r="BQ56" s="13">
        <f>ABS(BP44-BQ44)</f>
        <v>0</v>
      </c>
      <c r="BR56" s="13"/>
      <c r="BS56" s="13"/>
      <c r="BT56" s="13"/>
      <c r="BU56" s="13"/>
      <c r="BV56" s="13"/>
      <c r="BW56" s="13"/>
      <c r="BX56" s="55"/>
      <c r="BY56" s="8"/>
      <c r="BZ56" s="56"/>
      <c r="CA56" s="13"/>
      <c r="CB56" s="13">
        <f>ABS(CA44-CB44)</f>
        <v>3.9516494585746672E-4</v>
      </c>
      <c r="CC56" s="13"/>
      <c r="CD56" s="13"/>
      <c r="CE56" s="13"/>
      <c r="CF56" s="13"/>
      <c r="CG56" s="13"/>
      <c r="CH56" s="13"/>
      <c r="CI56" s="55"/>
      <c r="CJ56" s="8"/>
      <c r="CK56" s="8"/>
      <c r="CL56" s="8"/>
      <c r="CM56"/>
    </row>
    <row r="57" spans="62:91" s="35" customFormat="1" ht="14.25" customHeight="1">
      <c r="BJ57" s="37"/>
      <c r="BK57" s="37"/>
      <c r="BL57" s="37"/>
      <c r="BM57" s="37"/>
      <c r="BN57" s="37"/>
      <c r="BO57" s="40"/>
      <c r="BP57" s="13"/>
      <c r="BQ57" s="13">
        <f t="shared" ref="BQ57:BQ60" si="44">ABS(BP45-BQ45)</f>
        <v>0</v>
      </c>
      <c r="BR57" s="13"/>
      <c r="BS57" s="13"/>
      <c r="BT57" s="13"/>
      <c r="BU57" s="13"/>
      <c r="BV57" s="13"/>
      <c r="BW57" s="13"/>
      <c r="BX57" s="55"/>
      <c r="BY57" s="8"/>
      <c r="BZ57" s="56"/>
      <c r="CA57" s="13"/>
      <c r="CB57" s="13">
        <f>ABS(CA45-CB45)</f>
        <v>2.7655502392344509E-4</v>
      </c>
      <c r="CC57" s="13"/>
      <c r="CD57" s="13"/>
      <c r="CE57" s="13"/>
      <c r="CF57" s="13"/>
      <c r="CG57" s="13"/>
      <c r="CH57" s="13"/>
      <c r="CI57" s="55"/>
      <c r="CJ57" s="8"/>
      <c r="CK57" s="8"/>
      <c r="CL57" s="8"/>
      <c r="CM57"/>
    </row>
    <row r="58" spans="62:91" s="35" customFormat="1" ht="14.25" customHeight="1">
      <c r="BJ58" s="37"/>
      <c r="BK58" s="37"/>
      <c r="BL58" s="37"/>
      <c r="BM58" s="37"/>
      <c r="BN58" s="37"/>
      <c r="BO58" s="40"/>
      <c r="BP58" s="13"/>
      <c r="BQ58" s="13">
        <f t="shared" si="44"/>
        <v>0</v>
      </c>
      <c r="BR58" s="13"/>
      <c r="BS58" s="13"/>
      <c r="BT58" s="13"/>
      <c r="BU58" s="13"/>
      <c r="BV58" s="13"/>
      <c r="BW58" s="13"/>
      <c r="BX58" s="55"/>
      <c r="BY58" s="8"/>
      <c r="BZ58" s="56"/>
      <c r="CA58" s="13"/>
      <c r="CB58" s="13">
        <f>ABS(CA46-CB46)</f>
        <v>4.3231283951505569E-4</v>
      </c>
      <c r="CC58" s="13"/>
      <c r="CD58" s="13"/>
      <c r="CE58" s="13"/>
      <c r="CF58" s="13"/>
      <c r="CG58" s="13"/>
      <c r="CH58" s="13"/>
      <c r="CI58" s="55"/>
      <c r="CJ58" s="8"/>
      <c r="CK58" s="8"/>
      <c r="CL58" s="8"/>
      <c r="CM58"/>
    </row>
    <row r="59" spans="62:91" s="35" customFormat="1" ht="14.25" customHeight="1">
      <c r="BJ59" s="37"/>
      <c r="BK59" s="37"/>
      <c r="BL59" s="37"/>
      <c r="BM59" s="37"/>
      <c r="BN59" s="37"/>
      <c r="BO59" s="40"/>
      <c r="BP59" s="13"/>
      <c r="BQ59" s="13">
        <f t="shared" si="44"/>
        <v>0</v>
      </c>
      <c r="BR59" s="13"/>
      <c r="BS59" s="13"/>
      <c r="BT59" s="13"/>
      <c r="BU59" s="13"/>
      <c r="BV59" s="13"/>
      <c r="BW59" s="13"/>
      <c r="BX59" s="55"/>
      <c r="BY59" s="8"/>
      <c r="BZ59" s="56"/>
      <c r="CA59" s="13"/>
      <c r="CB59" s="13">
        <f>ABS(CA47-CB47)</f>
        <v>3.8737273806525895E-4</v>
      </c>
      <c r="CC59" s="13"/>
      <c r="CD59" s="13"/>
      <c r="CE59" s="13"/>
      <c r="CF59" s="13"/>
      <c r="CG59" s="13"/>
      <c r="CH59" s="13"/>
      <c r="CI59" s="55"/>
      <c r="CJ59" s="8"/>
      <c r="CK59" s="8"/>
      <c r="CL59" s="8"/>
      <c r="CM59"/>
    </row>
    <row r="60" spans="62:91" s="35" customFormat="1" ht="14.25" customHeight="1">
      <c r="BJ60" s="37"/>
      <c r="BK60" s="37"/>
      <c r="BL60" s="37"/>
      <c r="BM60" s="37"/>
      <c r="BN60" s="37"/>
      <c r="BO60" s="41"/>
      <c r="BP60" s="59"/>
      <c r="BQ60" s="59">
        <f t="shared" si="44"/>
        <v>0</v>
      </c>
      <c r="BR60" s="59"/>
      <c r="BS60" s="59"/>
      <c r="BT60" s="59"/>
      <c r="BU60" s="59"/>
      <c r="BV60" s="59"/>
      <c r="BW60" s="59"/>
      <c r="BX60" s="60"/>
      <c r="BY60" s="8"/>
      <c r="BZ60" s="61"/>
      <c r="CA60" s="59"/>
      <c r="CB60" s="59">
        <f>ABS(CA48-CB48)</f>
        <v>4.9140554736122599E-4</v>
      </c>
      <c r="CC60" s="59"/>
      <c r="CD60" s="59"/>
      <c r="CE60" s="59"/>
      <c r="CF60" s="59"/>
      <c r="CG60" s="59"/>
      <c r="CH60" s="59"/>
      <c r="CI60" s="60"/>
      <c r="CJ60" s="8"/>
      <c r="CK60" s="8"/>
      <c r="CL60" s="8"/>
      <c r="CM60"/>
    </row>
    <row r="61" spans="62:91" s="35" customFormat="1" ht="14.25" customHeight="1">
      <c r="BJ61" s="37"/>
      <c r="BK61" s="37"/>
      <c r="BL61" s="37"/>
      <c r="BM61" s="37"/>
      <c r="BN61" s="37"/>
      <c r="BO61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/>
    </row>
    <row r="62" spans="62:91" s="35" customFormat="1" ht="14.25" customHeight="1">
      <c r="BJ62" s="37"/>
      <c r="BK62" s="37"/>
      <c r="BL62" s="37"/>
      <c r="BM62" s="37"/>
      <c r="BN62" s="37"/>
      <c r="BO62" s="37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</row>
    <row r="63" spans="62:91" s="35" customFormat="1" ht="14.25" customHeight="1">
      <c r="BJ63" s="37"/>
      <c r="BK63" s="37"/>
      <c r="BL63" s="37"/>
      <c r="BM63" s="37"/>
      <c r="BN63" s="37"/>
      <c r="BO63" s="37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</row>
    <row r="64" spans="62:91" s="35" customFormat="1" ht="14.25" customHeight="1">
      <c r="BJ64" s="37"/>
      <c r="BK64" s="37"/>
      <c r="BL64" s="37"/>
      <c r="BM64" s="37"/>
      <c r="BN64" s="37"/>
      <c r="BO64" s="37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</row>
    <row r="65" spans="62:90" s="35" customFormat="1" ht="14.25" customHeight="1">
      <c r="BJ65" s="37"/>
      <c r="BK65" s="37"/>
      <c r="BL65" s="37"/>
      <c r="BM65" s="37"/>
      <c r="BN65" s="37"/>
      <c r="BO65" s="37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</row>
    <row r="66" spans="62:90" s="35" customFormat="1" ht="14.25" customHeight="1">
      <c r="BJ66" s="37"/>
      <c r="BK66" s="37"/>
      <c r="BL66" s="37"/>
      <c r="BM66" s="37"/>
      <c r="BN66" s="37"/>
      <c r="BO66" s="37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</row>
    <row r="67" spans="62:90" s="35" customFormat="1" ht="14.25" customHeight="1">
      <c r="BJ67" s="37"/>
      <c r="BK67" s="37"/>
      <c r="BL67" s="37"/>
      <c r="BM67" s="37"/>
      <c r="BN67" s="37"/>
      <c r="BO67" s="37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</row>
    <row r="68" spans="62:90" s="35" customFormat="1" ht="14.25" customHeight="1">
      <c r="BJ68" s="37"/>
      <c r="BK68" s="37"/>
      <c r="BL68" s="37"/>
      <c r="BM68" s="37"/>
      <c r="BN68" s="37"/>
      <c r="BO68" s="37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</row>
    <row r="69" spans="62:90" s="35" customFormat="1" ht="14.25" customHeight="1">
      <c r="BJ69" s="37"/>
      <c r="BK69" s="37"/>
      <c r="BL69" s="37"/>
      <c r="BM69" s="37"/>
      <c r="BN69" s="37"/>
      <c r="BO69" s="37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</row>
    <row r="70" spans="62:90" s="35" customFormat="1">
      <c r="BJ70" s="37"/>
      <c r="BK70" s="37"/>
      <c r="BL70" s="37"/>
      <c r="BM70" s="37"/>
      <c r="BN70" s="37"/>
      <c r="BO70" s="37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</row>
    <row r="71" spans="62:90" s="35" customFormat="1">
      <c r="BJ71" s="37"/>
      <c r="BK71" s="37"/>
      <c r="BL71" s="37"/>
      <c r="BM71" s="37"/>
      <c r="BN71" s="37"/>
      <c r="BO71" s="37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</row>
    <row r="72" spans="62:90" ht="13.5" customHeight="1"/>
    <row r="73" spans="62:90" ht="13.5" customHeight="1"/>
    <row r="74" spans="62:90" ht="13.5" customHeight="1"/>
  </sheetData>
  <sheetProtection formatCells="0" formatColumns="0" formatRows="0" insertColumns="0" insertRows="0" insertHyperlinks="0" deleteColumns="0" deleteRows="0" sort="0" autoFilter="0" pivotTables="0"/>
  <mergeCells count="470">
    <mergeCell ref="O9:Q9"/>
    <mergeCell ref="R9:S9"/>
    <mergeCell ref="T9:U9"/>
    <mergeCell ref="V9:X9"/>
    <mergeCell ref="Y9:Z9"/>
    <mergeCell ref="AA9:AB9"/>
    <mergeCell ref="K11:L11"/>
    <mergeCell ref="K10:L10"/>
    <mergeCell ref="BC41:BJ43"/>
    <mergeCell ref="BC40:BJ40"/>
    <mergeCell ref="BC37:BJ39"/>
    <mergeCell ref="BC36:BJ36"/>
    <mergeCell ref="B2:BH2"/>
    <mergeCell ref="AW23:BB23"/>
    <mergeCell ref="AW22:BB22"/>
    <mergeCell ref="AW21:BB21"/>
    <mergeCell ref="AW20:BB20"/>
    <mergeCell ref="AW8:BB11"/>
    <mergeCell ref="AX5:BH6"/>
    <mergeCell ref="AF5:AS6"/>
    <mergeCell ref="K5:AB6"/>
    <mergeCell ref="AF4:AH4"/>
    <mergeCell ref="AI4:AL4"/>
    <mergeCell ref="AM4:AO4"/>
    <mergeCell ref="AP4:AS4"/>
    <mergeCell ref="AY4:BA4"/>
    <mergeCell ref="AM10:AO11"/>
    <mergeCell ref="AP10:AQ11"/>
    <mergeCell ref="AR10:AS11"/>
    <mergeCell ref="H9:J9"/>
    <mergeCell ref="K9:L9"/>
    <mergeCell ref="M9:N9"/>
    <mergeCell ref="BC20:BH23"/>
    <mergeCell ref="BC16:BH19"/>
    <mergeCell ref="BC12:BH15"/>
    <mergeCell ref="BC8:BH11"/>
    <mergeCell ref="BC32:BH33"/>
    <mergeCell ref="BC28:BH31"/>
    <mergeCell ref="BC24:BH27"/>
    <mergeCell ref="AW15:BB15"/>
    <mergeCell ref="AW14:BB14"/>
    <mergeCell ref="AW13:BB13"/>
    <mergeCell ref="AW12:BB12"/>
    <mergeCell ref="AW19:BB19"/>
    <mergeCell ref="AW18:BB18"/>
    <mergeCell ref="AW17:BB17"/>
    <mergeCell ref="AW16:BB16"/>
    <mergeCell ref="AW32:BB33"/>
    <mergeCell ref="AW31:BB31"/>
    <mergeCell ref="AW30:BB30"/>
    <mergeCell ref="AW29:BB29"/>
    <mergeCell ref="AW28:BB28"/>
    <mergeCell ref="AW27:BB27"/>
    <mergeCell ref="AW26:BB26"/>
    <mergeCell ref="AW25:BB25"/>
    <mergeCell ref="AW24:BB24"/>
    <mergeCell ref="AV42:BA42"/>
    <mergeCell ref="AV41:BA41"/>
    <mergeCell ref="AV40:BA40"/>
    <mergeCell ref="AV39:BA39"/>
    <mergeCell ref="AV38:BA38"/>
    <mergeCell ref="AV36:BA37"/>
    <mergeCell ref="AU32:AV33"/>
    <mergeCell ref="AP38:AU38"/>
    <mergeCell ref="AP39:AU39"/>
    <mergeCell ref="AP40:AU40"/>
    <mergeCell ref="AP41:AU41"/>
    <mergeCell ref="AP42:AU42"/>
    <mergeCell ref="AP36:AU37"/>
    <mergeCell ref="AH43:AM43"/>
    <mergeCell ref="AH42:AM42"/>
    <mergeCell ref="AH41:AM41"/>
    <mergeCell ref="AH40:AM40"/>
    <mergeCell ref="AH39:AM39"/>
    <mergeCell ref="AH38:AM38"/>
    <mergeCell ref="AH36:AM37"/>
    <mergeCell ref="AN42:AO42"/>
    <mergeCell ref="AN41:AO41"/>
    <mergeCell ref="AN40:AO40"/>
    <mergeCell ref="AN39:AO39"/>
    <mergeCell ref="AN38:AO38"/>
    <mergeCell ref="AN36:AO37"/>
    <mergeCell ref="F42:I42"/>
    <mergeCell ref="D38:E38"/>
    <mergeCell ref="D39:E39"/>
    <mergeCell ref="D40:E40"/>
    <mergeCell ref="D41:E41"/>
    <mergeCell ref="P37:U37"/>
    <mergeCell ref="V37:AA37"/>
    <mergeCell ref="P36:AA36"/>
    <mergeCell ref="AB43:AG43"/>
    <mergeCell ref="AB42:AG42"/>
    <mergeCell ref="AB41:AG41"/>
    <mergeCell ref="AB40:AG40"/>
    <mergeCell ref="AB39:AG39"/>
    <mergeCell ref="AB38:AG38"/>
    <mergeCell ref="AB36:AG37"/>
    <mergeCell ref="P40:U40"/>
    <mergeCell ref="P39:U39"/>
    <mergeCell ref="P38:U38"/>
    <mergeCell ref="V43:AA43"/>
    <mergeCell ref="V42:AA42"/>
    <mergeCell ref="V41:AA41"/>
    <mergeCell ref="V40:AA40"/>
    <mergeCell ref="V39:AA39"/>
    <mergeCell ref="V38:AA38"/>
    <mergeCell ref="L38:O38"/>
    <mergeCell ref="J41:K41"/>
    <mergeCell ref="J40:K40"/>
    <mergeCell ref="J39:K39"/>
    <mergeCell ref="J38:K38"/>
    <mergeCell ref="F38:I38"/>
    <mergeCell ref="F39:I39"/>
    <mergeCell ref="F40:I40"/>
    <mergeCell ref="F41:I41"/>
    <mergeCell ref="AI20:AJ23"/>
    <mergeCell ref="AI16:AJ19"/>
    <mergeCell ref="AI12:AJ15"/>
    <mergeCell ref="AR29:AS30"/>
    <mergeCell ref="AP29:AQ30"/>
    <mergeCell ref="AM29:AO30"/>
    <mergeCell ref="AM8:AS8"/>
    <mergeCell ref="AM32:AS33"/>
    <mergeCell ref="AM12:AN12"/>
    <mergeCell ref="AM16:AN16"/>
    <mergeCell ref="AM20:AN20"/>
    <mergeCell ref="AM24:AN24"/>
    <mergeCell ref="AM28:AN28"/>
    <mergeCell ref="AR17:AS18"/>
    <mergeCell ref="AP17:AQ18"/>
    <mergeCell ref="AM17:AO18"/>
    <mergeCell ref="AR21:AS22"/>
    <mergeCell ref="AP21:AQ22"/>
    <mergeCell ref="AM21:AO22"/>
    <mergeCell ref="AR25:AS26"/>
    <mergeCell ref="AP25:AQ26"/>
    <mergeCell ref="AM25:AO26"/>
    <mergeCell ref="AM9:AO9"/>
    <mergeCell ref="AP9:AQ9"/>
    <mergeCell ref="V32:X33"/>
    <mergeCell ref="V28:X31"/>
    <mergeCell ref="V24:X27"/>
    <mergeCell ref="V20:X23"/>
    <mergeCell ref="V16:X19"/>
    <mergeCell ref="V12:X15"/>
    <mergeCell ref="AA12:AB15"/>
    <mergeCell ref="AA16:AB19"/>
    <mergeCell ref="AA20:AB23"/>
    <mergeCell ref="AA24:AB27"/>
    <mergeCell ref="AA28:AB31"/>
    <mergeCell ref="AA32:AB33"/>
    <mergeCell ref="Y32:Z33"/>
    <mergeCell ref="Y28:Z31"/>
    <mergeCell ref="Y24:Z27"/>
    <mergeCell ref="Y20:Z23"/>
    <mergeCell ref="Y16:Z19"/>
    <mergeCell ref="Y12:Z15"/>
    <mergeCell ref="O22:Q23"/>
    <mergeCell ref="O20:Q21"/>
    <mergeCell ref="O30:Q31"/>
    <mergeCell ref="O28:Q29"/>
    <mergeCell ref="O26:Q27"/>
    <mergeCell ref="O24:Q25"/>
    <mergeCell ref="M12:N12"/>
    <mergeCell ref="M11:N11"/>
    <mergeCell ref="M10:N10"/>
    <mergeCell ref="M19:N19"/>
    <mergeCell ref="M18:N18"/>
    <mergeCell ref="M17:N17"/>
    <mergeCell ref="M16:N16"/>
    <mergeCell ref="M26:N26"/>
    <mergeCell ref="M25:N25"/>
    <mergeCell ref="M24:N24"/>
    <mergeCell ref="M23:N23"/>
    <mergeCell ref="M22:N22"/>
    <mergeCell ref="M21:N21"/>
    <mergeCell ref="M15:N15"/>
    <mergeCell ref="M14:N14"/>
    <mergeCell ref="M13:N13"/>
    <mergeCell ref="O18:Q19"/>
    <mergeCell ref="O16:Q17"/>
    <mergeCell ref="R18:S19"/>
    <mergeCell ref="R16:S17"/>
    <mergeCell ref="R14:S15"/>
    <mergeCell ref="R12:S13"/>
    <mergeCell ref="R10:S11"/>
    <mergeCell ref="R30:S31"/>
    <mergeCell ref="R28:S29"/>
    <mergeCell ref="R26:S27"/>
    <mergeCell ref="R24:S25"/>
    <mergeCell ref="R22:S23"/>
    <mergeCell ref="R20:S21"/>
    <mergeCell ref="O32:U33"/>
    <mergeCell ref="J43:K43"/>
    <mergeCell ref="T30:U31"/>
    <mergeCell ref="T28:U29"/>
    <mergeCell ref="T26:U27"/>
    <mergeCell ref="T24:U25"/>
    <mergeCell ref="T22:U23"/>
    <mergeCell ref="T20:U21"/>
    <mergeCell ref="P43:U43"/>
    <mergeCell ref="P42:U42"/>
    <mergeCell ref="P41:U41"/>
    <mergeCell ref="M20:N20"/>
    <mergeCell ref="H32:N33"/>
    <mergeCell ref="K31:L31"/>
    <mergeCell ref="K30:L30"/>
    <mergeCell ref="K29:L29"/>
    <mergeCell ref="K28:L28"/>
    <mergeCell ref="M31:N31"/>
    <mergeCell ref="M30:N30"/>
    <mergeCell ref="M29:N29"/>
    <mergeCell ref="M28:N28"/>
    <mergeCell ref="M27:N27"/>
    <mergeCell ref="H31:J31"/>
    <mergeCell ref="H30:J30"/>
    <mergeCell ref="K27:L27"/>
    <mergeCell ref="K26:L26"/>
    <mergeCell ref="K25:L25"/>
    <mergeCell ref="H17:J17"/>
    <mergeCell ref="H16:J16"/>
    <mergeCell ref="H15:J15"/>
    <mergeCell ref="H14:J14"/>
    <mergeCell ref="H13:J13"/>
    <mergeCell ref="H23:J23"/>
    <mergeCell ref="H22:J22"/>
    <mergeCell ref="H21:J21"/>
    <mergeCell ref="H19:J19"/>
    <mergeCell ref="K24:L24"/>
    <mergeCell ref="K23:L23"/>
    <mergeCell ref="K22:L22"/>
    <mergeCell ref="K21:L21"/>
    <mergeCell ref="K20:L20"/>
    <mergeCell ref="K19:L19"/>
    <mergeCell ref="K16:L16"/>
    <mergeCell ref="K15:L15"/>
    <mergeCell ref="K14:L14"/>
    <mergeCell ref="K13:L13"/>
    <mergeCell ref="H26:J26"/>
    <mergeCell ref="K18:L18"/>
    <mergeCell ref="B4:E6"/>
    <mergeCell ref="BJ4:BK4"/>
    <mergeCell ref="AU4:AW4"/>
    <mergeCell ref="AU5:AW6"/>
    <mergeCell ref="AC12:AE15"/>
    <mergeCell ref="D10:E11"/>
    <mergeCell ref="F10:G10"/>
    <mergeCell ref="F11:G11"/>
    <mergeCell ref="AC8:AE8"/>
    <mergeCell ref="AC10:AE11"/>
    <mergeCell ref="H12:J12"/>
    <mergeCell ref="H11:J11"/>
    <mergeCell ref="H10:J10"/>
    <mergeCell ref="H8:N8"/>
    <mergeCell ref="O8:U8"/>
    <mergeCell ref="V8:AB8"/>
    <mergeCell ref="AF8:AL8"/>
    <mergeCell ref="Y10:Z11"/>
    <mergeCell ref="AA10:AB11"/>
    <mergeCell ref="AF10:AH11"/>
    <mergeCell ref="AM13:AO14"/>
    <mergeCell ref="K12:L12"/>
    <mergeCell ref="G5:J6"/>
    <mergeCell ref="G4:J4"/>
    <mergeCell ref="D24:E25"/>
    <mergeCell ref="D26:E27"/>
    <mergeCell ref="F12:G12"/>
    <mergeCell ref="B10:C11"/>
    <mergeCell ref="B12:C15"/>
    <mergeCell ref="D30:E31"/>
    <mergeCell ref="B20:C23"/>
    <mergeCell ref="B24:C27"/>
    <mergeCell ref="B16:C19"/>
    <mergeCell ref="F26:G26"/>
    <mergeCell ref="F27:G27"/>
    <mergeCell ref="D14:E15"/>
    <mergeCell ref="D16:E17"/>
    <mergeCell ref="D18:E19"/>
    <mergeCell ref="D20:E21"/>
    <mergeCell ref="D22:E23"/>
    <mergeCell ref="D28:E29"/>
    <mergeCell ref="K17:L17"/>
    <mergeCell ref="B8:C9"/>
    <mergeCell ref="D8:E9"/>
    <mergeCell ref="F8:G9"/>
    <mergeCell ref="H29:J29"/>
    <mergeCell ref="H28:J28"/>
    <mergeCell ref="F13:G13"/>
    <mergeCell ref="F14:G14"/>
    <mergeCell ref="F15:G15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9:G29"/>
    <mergeCell ref="H25:J25"/>
    <mergeCell ref="H24:J24"/>
    <mergeCell ref="H18:J18"/>
    <mergeCell ref="H20:J20"/>
    <mergeCell ref="H27:J27"/>
    <mergeCell ref="B42:C42"/>
    <mergeCell ref="B43:C43"/>
    <mergeCell ref="B28:C31"/>
    <mergeCell ref="B32:C33"/>
    <mergeCell ref="B38:C38"/>
    <mergeCell ref="B39:C39"/>
    <mergeCell ref="B40:C40"/>
    <mergeCell ref="B41:C41"/>
    <mergeCell ref="B36:C37"/>
    <mergeCell ref="F32:G33"/>
    <mergeCell ref="D32:E33"/>
    <mergeCell ref="F28:G28"/>
    <mergeCell ref="F30:G30"/>
    <mergeCell ref="F31:G31"/>
    <mergeCell ref="D36:I37"/>
    <mergeCell ref="F43:I43"/>
    <mergeCell ref="J36:O37"/>
    <mergeCell ref="L43:O43"/>
    <mergeCell ref="D43:E43"/>
    <mergeCell ref="L42:O42"/>
    <mergeCell ref="L41:O41"/>
    <mergeCell ref="L40:O40"/>
    <mergeCell ref="L39:O39"/>
    <mergeCell ref="AC32:AE33"/>
    <mergeCell ref="AC24:AE27"/>
    <mergeCell ref="AC28:AE31"/>
    <mergeCell ref="AU8:AV11"/>
    <mergeCell ref="AU12:AV15"/>
    <mergeCell ref="AU16:AV19"/>
    <mergeCell ref="AU20:AV23"/>
    <mergeCell ref="AU24:AV27"/>
    <mergeCell ref="AU28:AV31"/>
    <mergeCell ref="AK32:AL33"/>
    <mergeCell ref="AK28:AL31"/>
    <mergeCell ref="AK24:AL27"/>
    <mergeCell ref="AK20:AL23"/>
    <mergeCell ref="AK16:AL19"/>
    <mergeCell ref="AK12:AL15"/>
    <mergeCell ref="AF32:AH33"/>
    <mergeCell ref="AF28:AH31"/>
    <mergeCell ref="AF24:AH27"/>
    <mergeCell ref="AF20:AH23"/>
    <mergeCell ref="AF16:AH19"/>
    <mergeCell ref="AF12:AH15"/>
    <mergeCell ref="AI32:AJ33"/>
    <mergeCell ref="AI28:AJ31"/>
    <mergeCell ref="AI24:AJ27"/>
    <mergeCell ref="T18:U19"/>
    <mergeCell ref="T16:U17"/>
    <mergeCell ref="AC16:AE19"/>
    <mergeCell ref="AC20:AE23"/>
    <mergeCell ref="D12:E13"/>
    <mergeCell ref="BX5:BX8"/>
    <mergeCell ref="BW5:BW8"/>
    <mergeCell ref="CH5:CH8"/>
    <mergeCell ref="CI5:CI8"/>
    <mergeCell ref="BX10:BX13"/>
    <mergeCell ref="BW10:BW13"/>
    <mergeCell ref="BU10:BU13"/>
    <mergeCell ref="CH10:CH13"/>
    <mergeCell ref="CI10:CI13"/>
    <mergeCell ref="CH22:CH25"/>
    <mergeCell ref="CI22:CI25"/>
    <mergeCell ref="BS16:BS17"/>
    <mergeCell ref="BS18:BS19"/>
    <mergeCell ref="BS20:BS21"/>
    <mergeCell ref="BS22:BS23"/>
    <mergeCell ref="BS24:BS25"/>
    <mergeCell ref="BU22:BU25"/>
    <mergeCell ref="BU18:BU21"/>
    <mergeCell ref="BV14:BV17"/>
    <mergeCell ref="CJ5:CJ8"/>
    <mergeCell ref="CK5:CK8"/>
    <mergeCell ref="CL5:CL8"/>
    <mergeCell ref="CD5:CD8"/>
    <mergeCell ref="CB5:CB8"/>
    <mergeCell ref="CA5:CA8"/>
    <mergeCell ref="CE5:CE8"/>
    <mergeCell ref="CF5:CF8"/>
    <mergeCell ref="BW3:BW4"/>
    <mergeCell ref="CH3:CH4"/>
    <mergeCell ref="CI3:CI4"/>
    <mergeCell ref="CJ3:CJ4"/>
    <mergeCell ref="CK3:CK4"/>
    <mergeCell ref="CL3:CL4"/>
    <mergeCell ref="CG3:CG4"/>
    <mergeCell ref="BX3:BX4"/>
    <mergeCell ref="CB3:CB4"/>
    <mergeCell ref="CJ10:CJ13"/>
    <mergeCell ref="CK10:CK13"/>
    <mergeCell ref="CL10:CL13"/>
    <mergeCell ref="CD10:CD13"/>
    <mergeCell ref="CB10:CB13"/>
    <mergeCell ref="CA10:CA13"/>
    <mergeCell ref="CE10:CE13"/>
    <mergeCell ref="CF10:CF13"/>
    <mergeCell ref="CH14:CH17"/>
    <mergeCell ref="CI14:CI17"/>
    <mergeCell ref="CJ14:CJ17"/>
    <mergeCell ref="CK14:CK17"/>
    <mergeCell ref="CL14:CL17"/>
    <mergeCell ref="CD14:CD17"/>
    <mergeCell ref="CB14:CB17"/>
    <mergeCell ref="CA14:CA17"/>
    <mergeCell ref="CE14:CE17"/>
    <mergeCell ref="CF14:CF17"/>
    <mergeCell ref="CJ22:CJ25"/>
    <mergeCell ref="CK22:CK25"/>
    <mergeCell ref="CL22:CL25"/>
    <mergeCell ref="CD22:CD25"/>
    <mergeCell ref="BV18:BV21"/>
    <mergeCell ref="BX18:BX21"/>
    <mergeCell ref="BW18:BW21"/>
    <mergeCell ref="CH18:CH21"/>
    <mergeCell ref="CI18:CI21"/>
    <mergeCell ref="CJ18:CJ21"/>
    <mergeCell ref="CK18:CK21"/>
    <mergeCell ref="CL18:CL21"/>
    <mergeCell ref="CD18:CD21"/>
    <mergeCell ref="CA18:CA21"/>
    <mergeCell ref="CA22:CA25"/>
    <mergeCell ref="CB18:CB21"/>
    <mergeCell ref="CB22:CB25"/>
    <mergeCell ref="CE18:CE21"/>
    <mergeCell ref="CE22:CE25"/>
    <mergeCell ref="CF18:CF21"/>
    <mergeCell ref="CF22:CF25"/>
    <mergeCell ref="BV22:BV25"/>
    <mergeCell ref="BX22:BX25"/>
    <mergeCell ref="BW22:BW25"/>
    <mergeCell ref="AF9:AH9"/>
    <mergeCell ref="AI9:AJ9"/>
    <mergeCell ref="AK9:AL9"/>
    <mergeCell ref="V10:X11"/>
    <mergeCell ref="AC5:AE6"/>
    <mergeCell ref="AR9:AS9"/>
    <mergeCell ref="AR13:AS14"/>
    <mergeCell ref="AP13:AQ14"/>
    <mergeCell ref="AI10:AJ11"/>
    <mergeCell ref="AK10:AL11"/>
    <mergeCell ref="K4:AE4"/>
    <mergeCell ref="BX14:BX17"/>
    <mergeCell ref="BW14:BW17"/>
    <mergeCell ref="BU14:BU17"/>
    <mergeCell ref="BS3:BS4"/>
    <mergeCell ref="BS5:BS6"/>
    <mergeCell ref="BS7:BS8"/>
    <mergeCell ref="BS10:BS11"/>
    <mergeCell ref="BS12:BS13"/>
    <mergeCell ref="BV10:BV13"/>
    <mergeCell ref="BU5:BU8"/>
    <mergeCell ref="O14:Q15"/>
    <mergeCell ref="O12:Q13"/>
    <mergeCell ref="O10:Q11"/>
    <mergeCell ref="T14:U15"/>
    <mergeCell ref="T12:U13"/>
    <mergeCell ref="T10:U11"/>
    <mergeCell ref="BS14:BS15"/>
    <mergeCell ref="BV3:BV4"/>
    <mergeCell ref="BV5:BV8"/>
    <mergeCell ref="BJ5:BK6"/>
    <mergeCell ref="BB4:BC4"/>
    <mergeCell ref="BD4:BF4"/>
    <mergeCell ref="BG4:BH4"/>
  </mergeCells>
  <phoneticPr fontId="2"/>
  <printOptions horizontalCentered="1" verticalCentered="1"/>
  <pageMargins left="0.59055118110236227" right="0.59055118110236227" top="0.59055118110236227" bottom="0.59055118110236227" header="0" footer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189312F9C40824FB7357E0021A152F0" ma:contentTypeVersion="13" ma:contentTypeDescription="新しいドキュメントを作成します。" ma:contentTypeScope="" ma:versionID="1339d3949628fbc47e26a4ff56936eb7">
  <xsd:schema xmlns:xsd="http://www.w3.org/2001/XMLSchema" xmlns:xs="http://www.w3.org/2001/XMLSchema" xmlns:p="http://schemas.microsoft.com/office/2006/metadata/properties" xmlns:ns2="9ee03e85-316d-4c7f-a8dc-eb72b4260297" xmlns:ns3="c5eb6b3b-7650-4122-ade3-e5468c1d9dbf" targetNamespace="http://schemas.microsoft.com/office/2006/metadata/properties" ma:root="true" ma:fieldsID="90cb5e0c0a925d72aeb27977002901bf" ns2:_="" ns3:_="">
    <xsd:import namespace="9ee03e85-316d-4c7f-a8dc-eb72b4260297"/>
    <xsd:import namespace="c5eb6b3b-7650-4122-ade3-e5468c1d9d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03e85-316d-4c7f-a8dc-eb72b4260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eb6b3b-7650-4122-ade3-e5468c1d9db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3994111-A0F3-45AA-B223-725824E7B9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e03e85-316d-4c7f-a8dc-eb72b4260297"/>
    <ds:schemaRef ds:uri="c5eb6b3b-7650-4122-ade3-e5468c1d9db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9913857-59BA-4D7D-AD0A-D48DBF7375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15A501-63A6-47E8-BDAA-26CB052FC600}">
  <ds:schemaRefs>
    <ds:schemaRef ds:uri="http://purl.org/dc/elements/1.1/"/>
    <ds:schemaRef ds:uri="http://schemas.microsoft.com/office/2006/metadata/properties"/>
    <ds:schemaRef ds:uri="http://purl.org/dc/terms/"/>
    <ds:schemaRef ds:uri="9ee03e85-316d-4c7f-a8dc-eb72b4260297"/>
    <ds:schemaRef ds:uri="http://schemas.microsoft.com/office/2006/documentManagement/types"/>
    <ds:schemaRef ds:uri="c5eb6b3b-7650-4122-ade3-e5468c1d9db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①野帳（入力）</vt:lpstr>
      <vt:lpstr>②計算書</vt:lpstr>
      <vt:lpstr>'①野帳（入力）'!Print_Area</vt:lpstr>
      <vt:lpstr>②計算書!Print_Area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検討委員会</dc:creator>
  <cp:lastModifiedBy>user</cp:lastModifiedBy>
  <cp:lastPrinted>2023-08-24T10:34:29Z</cp:lastPrinted>
  <dcterms:created xsi:type="dcterms:W3CDTF">2007-05-14T04:13:25Z</dcterms:created>
  <dcterms:modified xsi:type="dcterms:W3CDTF">2025-02-12T09:09:43Z</dcterms:modified>
</cp:coreProperties>
</file>